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omments1.xml" ContentType="application/vnd.openxmlformats-officedocument.spreadsheetml.comments+xml"/>
  <Override PartName="/xl/charts/chart8.xml" ContentType="application/vnd.openxmlformats-officedocument.drawingml.chart+xml"/>
  <Override PartName="/xl/drawings/drawing7.xml" ContentType="application/vnd.openxmlformats-officedocument.drawing+xml"/>
  <Override PartName="/xl/comments2.xml" ContentType="application/vnd.openxmlformats-officedocument.spreadsheetml.comments+xml"/>
  <Override PartName="/xl/charts/chart9.xml" ContentType="application/vnd.openxmlformats-officedocument.drawingml.chart+xml"/>
  <Override PartName="/xl/drawings/drawing8.xml" ContentType="application/vnd.openxmlformats-officedocument.drawing+xml"/>
  <Override PartName="/xl/comments3.xml" ContentType="application/vnd.openxmlformats-officedocument.spreadsheetml.comments+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omments4.xml" ContentType="application/vnd.openxmlformats-officedocument.spreadsheetml.comments+xml"/>
  <Override PartName="/xl/drawings/drawing9.xml" ContentType="application/vnd.openxmlformats-officedocument.drawing+xml"/>
  <Override PartName="/xl/charts/chart13.xml" ContentType="application/vnd.openxmlformats-officedocument.drawingml.chart+xml"/>
  <Override PartName="/xl/drawings/drawing10.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drawings/drawing11.xml" ContentType="application/vnd.openxmlformats-officedocument.drawing+xml"/>
  <Override PartName="/xl/comments5.xml" ContentType="application/vnd.openxmlformats-officedocument.spreadsheetml.comments+xml"/>
  <Override PartName="/xl/charts/chart18.xml" ContentType="application/vnd.openxmlformats-officedocument.drawingml.chart+xml"/>
  <Override PartName="/xl/drawings/drawing12.xml" ContentType="application/vnd.openxmlformats-officedocument.drawing+xml"/>
  <Override PartName="/xl/charts/chart19.xml" ContentType="application/vnd.openxmlformats-officedocument.drawingml.chart+xml"/>
  <Override PartName="/xl/drawings/drawing13.xml" ContentType="application/vnd.openxmlformats-officedocument.drawing+xml"/>
  <Override PartName="/xl/comments6.xml" ContentType="application/vnd.openxmlformats-officedocument.spreadsheetml.comments+xml"/>
  <Override PartName="/xl/charts/chart20.xml" ContentType="application/vnd.openxmlformats-officedocument.drawingml.chart+xml"/>
  <Override PartName="/xl/drawings/drawing14.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omments7.xml" ContentType="application/vnd.openxmlformats-officedocument.spreadsheetml.comments+xml"/>
  <Override PartName="/xl/drawings/drawing15.xml" ContentType="application/vnd.openxmlformats-officedocument.drawing+xml"/>
  <Override PartName="/xl/charts/chart23.xml" ContentType="application/vnd.openxmlformats-officedocument.drawingml.chart+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u2406\Documents\COMPTE 2021\"/>
    </mc:Choice>
  </mc:AlternateContent>
  <xr:revisionPtr revIDLastSave="0" documentId="13_ncr:1_{4A1E4782-5B21-43B1-B14F-C7E9A2A60222}" xr6:coauthVersionLast="47" xr6:coauthVersionMax="47" xr10:uidLastSave="{00000000-0000-0000-0000-000000000000}"/>
  <bookViews>
    <workbookView xWindow="-108" yWindow="-108" windowWidth="23256" windowHeight="12576" tabRatio="500" firstSheet="7" activeTab="10" xr2:uid="{00000000-000D-0000-FFFF-FFFF00000000}"/>
  </bookViews>
  <sheets>
    <sheet name="Macro-commandes" sheetId="1" state="hidden" r:id="rId1"/>
    <sheet name="Coordonnées" sheetId="2" r:id="rId2"/>
    <sheet name="Table des matières" sheetId="3" r:id="rId3"/>
    <sheet name="Carte Identité" sheetId="4" r:id="rId4"/>
    <sheet name="Résultat Budgétaire" sheetId="5" r:id="rId5"/>
    <sheet name="Taux de réalisation du budget" sheetId="6" r:id="rId6"/>
    <sheet name="Recettes budgétaires ordinaires" sheetId="7" r:id="rId7"/>
    <sheet name="Dépenses budgétaires ordinaires" sheetId="8" r:id="rId8"/>
    <sheet name="dépenses de personnel" sheetId="9" r:id="rId9"/>
    <sheet name="compte de résultats" sheetId="10" r:id="rId10"/>
    <sheet name="créances" sheetId="11" r:id="rId11"/>
    <sheet name="Investissements extraordinaires" sheetId="12" r:id="rId12"/>
    <sheet name="Dette" sheetId="13" r:id="rId13"/>
    <sheet name="Réserves et provisions" sheetId="14" r:id="rId14"/>
    <sheet name="Trésorerie" sheetId="15" r:id="rId15"/>
    <sheet name="Trésorerie 2" sheetId="16" r:id="rId16"/>
    <sheet name="Actifs immobilisés" sheetId="17" r:id="rId17"/>
    <sheet name="Tiers subsidiés" sheetId="18" r:id="rId18"/>
    <sheet name="Principaux fournisseurs" sheetId="19" r:id="rId19"/>
    <sheet name="ratios" sheetId="20" r:id="rId20"/>
    <sheet name="Commentaires" sheetId="21" r:id="rId21"/>
    <sheet name="hors bilan" sheetId="22" r:id="rId22"/>
  </sheets>
  <definedNames>
    <definedName name="Print_Area" localSheetId="3">'Carte Identité'!$A$1:$L$55</definedName>
    <definedName name="Print_Area" localSheetId="8">'dépenses de personnel'!$A$1:$M$39</definedName>
    <definedName name="Print_Area" localSheetId="21">'hors bilan'!$A$1:$H$60</definedName>
    <definedName name="Print_Area" localSheetId="6">'Recettes budgétaires ordinaires'!$A$1:$L$67</definedName>
    <definedName name="Print_Area" localSheetId="4">'Résultat Budgétaire'!$A$1:$L$63</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G29" i="22" l="1"/>
  <c r="F29" i="22" s="1"/>
  <c r="H2" i="22"/>
  <c r="G17" i="22" s="1"/>
  <c r="F17" i="22" s="1"/>
  <c r="H1" i="22"/>
  <c r="D1" i="22"/>
  <c r="H2" i="21"/>
  <c r="H1" i="21"/>
  <c r="E1" i="21"/>
  <c r="E30" i="20"/>
  <c r="D30" i="20"/>
  <c r="C30" i="20"/>
  <c r="B30" i="20"/>
  <c r="E29" i="20"/>
  <c r="D29" i="20"/>
  <c r="C29" i="20"/>
  <c r="B29" i="20"/>
  <c r="E26" i="20"/>
  <c r="D26" i="20"/>
  <c r="C26" i="20"/>
  <c r="E24" i="20"/>
  <c r="D16" i="20"/>
  <c r="E13" i="20"/>
  <c r="D13" i="20"/>
  <c r="E11" i="20"/>
  <c r="C11" i="20"/>
  <c r="E5" i="20"/>
  <c r="D5" i="20"/>
  <c r="C5" i="20"/>
  <c r="B5" i="20"/>
  <c r="B26" i="20" s="1"/>
  <c r="F2" i="20"/>
  <c r="E6" i="20" s="1"/>
  <c r="D6" i="20" s="1"/>
  <c r="C6" i="20" s="1"/>
  <c r="B6" i="20" s="1"/>
  <c r="F1" i="20"/>
  <c r="D1" i="20"/>
  <c r="H2" i="19"/>
  <c r="H1" i="19"/>
  <c r="E1" i="19"/>
  <c r="F37" i="18"/>
  <c r="F36" i="18"/>
  <c r="C36" i="18"/>
  <c r="F18" i="18"/>
  <c r="E18" i="18"/>
  <c r="D18" i="18"/>
  <c r="C18" i="18"/>
  <c r="G2" i="18"/>
  <c r="G37" i="18" s="1"/>
  <c r="G1" i="18"/>
  <c r="G36" i="18" s="1"/>
  <c r="E1" i="18"/>
  <c r="E36" i="18" s="1"/>
  <c r="H30" i="17"/>
  <c r="G30" i="17"/>
  <c r="F30" i="17"/>
  <c r="E30" i="17"/>
  <c r="D30" i="17"/>
  <c r="C30" i="17"/>
  <c r="H27" i="17"/>
  <c r="G27" i="17"/>
  <c r="F27" i="17"/>
  <c r="E27" i="17"/>
  <c r="D27" i="17"/>
  <c r="C27" i="17"/>
  <c r="L23" i="17"/>
  <c r="H22" i="17"/>
  <c r="G22" i="17"/>
  <c r="F22" i="17"/>
  <c r="E22" i="17"/>
  <c r="D22" i="17"/>
  <c r="C22" i="17"/>
  <c r="H18" i="17"/>
  <c r="G18" i="17"/>
  <c r="F18" i="17"/>
  <c r="E18" i="17"/>
  <c r="D18" i="17"/>
  <c r="C18" i="17"/>
  <c r="L16" i="17"/>
  <c r="H15" i="17"/>
  <c r="G15" i="17"/>
  <c r="F15" i="17"/>
  <c r="E15" i="17"/>
  <c r="D15" i="17"/>
  <c r="C15" i="17"/>
  <c r="H9" i="17"/>
  <c r="G9" i="17"/>
  <c r="F9" i="17"/>
  <c r="E9" i="17"/>
  <c r="D9" i="17"/>
  <c r="C9" i="17"/>
  <c r="H2" i="17"/>
  <c r="D6" i="17" s="1"/>
  <c r="C6" i="17" s="1"/>
  <c r="H1" i="17"/>
  <c r="E1" i="17"/>
  <c r="F55" i="16"/>
  <c r="E55" i="16"/>
  <c r="F54" i="16"/>
  <c r="E54" i="16"/>
  <c r="F53" i="16"/>
  <c r="E53" i="16"/>
  <c r="F52" i="16"/>
  <c r="E52" i="16"/>
  <c r="F51" i="16"/>
  <c r="E51" i="16"/>
  <c r="F50" i="16"/>
  <c r="E50" i="16"/>
  <c r="F49" i="16"/>
  <c r="E49" i="16"/>
  <c r="F48" i="16"/>
  <c r="E48" i="16"/>
  <c r="F47" i="16"/>
  <c r="E47" i="16"/>
  <c r="F46" i="16"/>
  <c r="E46" i="16"/>
  <c r="F45" i="16"/>
  <c r="E45" i="16"/>
  <c r="F44" i="16"/>
  <c r="E44" i="16"/>
  <c r="F43" i="16"/>
  <c r="E43" i="16"/>
  <c r="F42" i="16"/>
  <c r="E20" i="16"/>
  <c r="D20" i="16"/>
  <c r="C20" i="16"/>
  <c r="G2" i="16"/>
  <c r="G1" i="16"/>
  <c r="D1" i="16"/>
  <c r="E15" i="15"/>
  <c r="D15" i="15"/>
  <c r="C15" i="15"/>
  <c r="B15" i="15"/>
  <c r="E9" i="15"/>
  <c r="D9" i="15"/>
  <c r="C9" i="15"/>
  <c r="B9" i="15"/>
  <c r="G2" i="15"/>
  <c r="E5" i="15" s="1"/>
  <c r="D5" i="15" s="1"/>
  <c r="C5" i="15" s="1"/>
  <c r="B5" i="15" s="1"/>
  <c r="G1" i="15"/>
  <c r="D1" i="15"/>
  <c r="B23" i="14"/>
  <c r="B22" i="14"/>
  <c r="B21" i="14"/>
  <c r="B20" i="14"/>
  <c r="B17" i="14"/>
  <c r="B16" i="14"/>
  <c r="B15" i="14"/>
  <c r="B14" i="14"/>
  <c r="B11" i="14"/>
  <c r="A11" i="14"/>
  <c r="A10" i="14" s="1"/>
  <c r="A9" i="14" s="1"/>
  <c r="A8" i="14" s="1"/>
  <c r="B10" i="14"/>
  <c r="B9" i="14"/>
  <c r="B8" i="14"/>
  <c r="G2" i="14"/>
  <c r="A23" i="14" s="1"/>
  <c r="A22" i="14" s="1"/>
  <c r="A21" i="14" s="1"/>
  <c r="A20" i="14" s="1"/>
  <c r="G1" i="14"/>
  <c r="D1" i="14"/>
  <c r="F70" i="13"/>
  <c r="E70" i="13"/>
  <c r="D70" i="13"/>
  <c r="C70" i="13"/>
  <c r="B48" i="13"/>
  <c r="F40" i="13"/>
  <c r="E21" i="10" s="1"/>
  <c r="E40" i="13"/>
  <c r="D21" i="10" s="1"/>
  <c r="D40" i="13"/>
  <c r="C21" i="10" s="1"/>
  <c r="C40" i="13"/>
  <c r="B21" i="10" s="1"/>
  <c r="F34" i="13"/>
  <c r="E34" i="13"/>
  <c r="D34" i="13"/>
  <c r="C34" i="13"/>
  <c r="F28" i="13"/>
  <c r="E28" i="13"/>
  <c r="D28" i="13"/>
  <c r="C28" i="13"/>
  <c r="F22" i="13"/>
  <c r="E22" i="13"/>
  <c r="D22" i="13"/>
  <c r="C22" i="13"/>
  <c r="F18" i="13"/>
  <c r="E18" i="13"/>
  <c r="D18" i="13"/>
  <c r="C18" i="13"/>
  <c r="F12" i="13"/>
  <c r="E12" i="13"/>
  <c r="D12" i="13"/>
  <c r="C12" i="13"/>
  <c r="F11" i="13"/>
  <c r="F39" i="13" s="1"/>
  <c r="E11" i="13"/>
  <c r="D11" i="13"/>
  <c r="C11" i="13"/>
  <c r="C39" i="13" s="1"/>
  <c r="H2" i="13"/>
  <c r="H45" i="13" s="1"/>
  <c r="H1" i="13"/>
  <c r="H44" i="13" s="1"/>
  <c r="E1" i="13"/>
  <c r="E44" i="13" s="1"/>
  <c r="B96" i="12"/>
  <c r="B95" i="12"/>
  <c r="B94" i="12"/>
  <c r="B93" i="12"/>
  <c r="A93" i="12"/>
  <c r="B92" i="12"/>
  <c r="A92" i="12"/>
  <c r="B91" i="12"/>
  <c r="A91" i="12"/>
  <c r="C88" i="12"/>
  <c r="C87" i="12"/>
  <c r="J86" i="12"/>
  <c r="I86" i="12"/>
  <c r="H86" i="12"/>
  <c r="G86" i="12"/>
  <c r="K85" i="12"/>
  <c r="K84" i="12"/>
  <c r="K83" i="12"/>
  <c r="K82" i="12"/>
  <c r="K81" i="12"/>
  <c r="K80" i="12"/>
  <c r="K79" i="12"/>
  <c r="K78" i="12"/>
  <c r="K77" i="12"/>
  <c r="K76" i="12"/>
  <c r="K75" i="12"/>
  <c r="K74" i="12"/>
  <c r="K73" i="12"/>
  <c r="K72" i="12"/>
  <c r="F42" i="12"/>
  <c r="E42" i="12"/>
  <c r="D42" i="12"/>
  <c r="C42" i="12"/>
  <c r="G39" i="12"/>
  <c r="G38" i="12"/>
  <c r="G37" i="12"/>
  <c r="B32" i="12"/>
  <c r="B31" i="12"/>
  <c r="B30" i="12"/>
  <c r="B29" i="12"/>
  <c r="A29" i="12"/>
  <c r="B28" i="12"/>
  <c r="A28" i="12"/>
  <c r="B27" i="12"/>
  <c r="A27" i="12"/>
  <c r="C24" i="12"/>
  <c r="C23" i="12"/>
  <c r="J22" i="12"/>
  <c r="I22" i="12"/>
  <c r="H22" i="12"/>
  <c r="G22" i="12"/>
  <c r="K21" i="12"/>
  <c r="K20" i="12"/>
  <c r="K19" i="12"/>
  <c r="K18" i="12"/>
  <c r="K17" i="12"/>
  <c r="K16" i="12"/>
  <c r="K15" i="12"/>
  <c r="K14" i="12"/>
  <c r="K13" i="12"/>
  <c r="K12" i="12"/>
  <c r="K11" i="12"/>
  <c r="K10" i="12"/>
  <c r="K9" i="12"/>
  <c r="K8" i="12"/>
  <c r="K2" i="12"/>
  <c r="A84" i="12" s="1"/>
  <c r="A81" i="12" s="1"/>
  <c r="A78" i="12" s="1"/>
  <c r="A75" i="12" s="1"/>
  <c r="K1" i="12"/>
  <c r="G1" i="12"/>
  <c r="H27" i="11"/>
  <c r="G27" i="11"/>
  <c r="F27" i="11"/>
  <c r="E27" i="11"/>
  <c r="H2" i="11"/>
  <c r="H6" i="11" s="1"/>
  <c r="G6" i="11" s="1"/>
  <c r="F6" i="11" s="1"/>
  <c r="H1" i="11"/>
  <c r="E1" i="11"/>
  <c r="E18" i="10"/>
  <c r="D18" i="10"/>
  <c r="C18" i="10"/>
  <c r="B18" i="10"/>
  <c r="E12" i="10"/>
  <c r="D12" i="10"/>
  <c r="C12" i="10"/>
  <c r="B12" i="10"/>
  <c r="G2" i="10"/>
  <c r="E6" i="10" s="1"/>
  <c r="D6" i="10" s="1"/>
  <c r="C6" i="10" s="1"/>
  <c r="B6" i="10" s="1"/>
  <c r="G1" i="10"/>
  <c r="D1" i="10"/>
  <c r="G35" i="9"/>
  <c r="F35" i="9"/>
  <c r="E35" i="9"/>
  <c r="G34" i="9"/>
  <c r="F34" i="9"/>
  <c r="E34" i="9"/>
  <c r="G22" i="9"/>
  <c r="F22" i="9"/>
  <c r="E22" i="9"/>
  <c r="E26" i="9" s="1"/>
  <c r="D22" i="9"/>
  <c r="D26" i="9" s="1"/>
  <c r="D12" i="9"/>
  <c r="D11" i="9"/>
  <c r="D10" i="9"/>
  <c r="D9" i="9"/>
  <c r="L2" i="9"/>
  <c r="G18" i="9" s="1"/>
  <c r="L1" i="9"/>
  <c r="G1" i="9"/>
  <c r="E58" i="8"/>
  <c r="E27" i="20" s="1"/>
  <c r="D58" i="8"/>
  <c r="D62" i="8" s="1"/>
  <c r="C58" i="8"/>
  <c r="B58" i="8"/>
  <c r="I23" i="8"/>
  <c r="H23" i="8"/>
  <c r="G23" i="8"/>
  <c r="I22" i="8"/>
  <c r="H22" i="8"/>
  <c r="G22" i="8"/>
  <c r="I21" i="8"/>
  <c r="H21" i="8"/>
  <c r="G21" i="8"/>
  <c r="I20" i="8"/>
  <c r="H20" i="8"/>
  <c r="G20" i="8"/>
  <c r="I14" i="8"/>
  <c r="H14" i="8"/>
  <c r="G14" i="8"/>
  <c r="F14" i="8"/>
  <c r="L2" i="8"/>
  <c r="I7" i="8" s="1"/>
  <c r="H7" i="8" s="1"/>
  <c r="G7" i="8" s="1"/>
  <c r="F7" i="8" s="1"/>
  <c r="L1" i="8"/>
  <c r="H1" i="8"/>
  <c r="E54" i="7"/>
  <c r="E58" i="7" s="1"/>
  <c r="D54" i="7"/>
  <c r="C54" i="7"/>
  <c r="B54" i="7"/>
  <c r="E33" i="7"/>
  <c r="D33" i="7"/>
  <c r="C33" i="7"/>
  <c r="B33" i="7"/>
  <c r="E29" i="7"/>
  <c r="D29" i="7"/>
  <c r="C29" i="7"/>
  <c r="B29" i="7"/>
  <c r="J27" i="7"/>
  <c r="I27" i="7"/>
  <c r="H27" i="7"/>
  <c r="G27" i="7"/>
  <c r="J26" i="7"/>
  <c r="J28" i="7" s="1"/>
  <c r="I26" i="7"/>
  <c r="H26" i="7"/>
  <c r="H28" i="7" s="1"/>
  <c r="G26" i="7"/>
  <c r="E24" i="7"/>
  <c r="D24" i="7"/>
  <c r="C24" i="7"/>
  <c r="B24" i="7"/>
  <c r="E19" i="7"/>
  <c r="D19" i="7"/>
  <c r="C19" i="7"/>
  <c r="B19" i="7"/>
  <c r="I17" i="7"/>
  <c r="H17" i="7"/>
  <c r="G17" i="7"/>
  <c r="I16" i="7"/>
  <c r="H16" i="7"/>
  <c r="G16" i="7"/>
  <c r="I15" i="7"/>
  <c r="H15" i="7"/>
  <c r="G15" i="7"/>
  <c r="H2" i="7"/>
  <c r="E7" i="7" s="1"/>
  <c r="H1" i="7"/>
  <c r="D1" i="7"/>
  <c r="D24" i="6"/>
  <c r="H24" i="6" s="1"/>
  <c r="C24" i="6"/>
  <c r="B24" i="6"/>
  <c r="H23" i="6"/>
  <c r="G23" i="6"/>
  <c r="F23" i="6"/>
  <c r="E23" i="6"/>
  <c r="H22" i="6"/>
  <c r="G22" i="6"/>
  <c r="F22" i="6"/>
  <c r="E22" i="6"/>
  <c r="H21" i="6"/>
  <c r="G21" i="6"/>
  <c r="F21" i="6"/>
  <c r="E21" i="6"/>
  <c r="D15" i="6"/>
  <c r="C15" i="6"/>
  <c r="B15" i="6"/>
  <c r="H14" i="6"/>
  <c r="G14" i="6"/>
  <c r="F14" i="6"/>
  <c r="E14" i="6"/>
  <c r="H13" i="6"/>
  <c r="G13" i="6"/>
  <c r="F13" i="6"/>
  <c r="E13" i="6"/>
  <c r="H12" i="6"/>
  <c r="G12" i="6"/>
  <c r="F12" i="6"/>
  <c r="E12" i="6"/>
  <c r="H11" i="6"/>
  <c r="G11" i="6"/>
  <c r="F11" i="6"/>
  <c r="E11" i="6"/>
  <c r="I2" i="6"/>
  <c r="I1" i="6"/>
  <c r="E1" i="6"/>
  <c r="E60" i="5"/>
  <c r="D60" i="5"/>
  <c r="C60" i="5"/>
  <c r="B60" i="5"/>
  <c r="E59" i="5"/>
  <c r="D59" i="5"/>
  <c r="C59" i="5"/>
  <c r="B59" i="5"/>
  <c r="E57" i="5"/>
  <c r="D57" i="5"/>
  <c r="C57" i="5"/>
  <c r="B57" i="5"/>
  <c r="E56" i="5"/>
  <c r="D56" i="5"/>
  <c r="C56" i="5"/>
  <c r="B56" i="5"/>
  <c r="E55" i="5"/>
  <c r="D55" i="5"/>
  <c r="C55" i="5"/>
  <c r="B55" i="5"/>
  <c r="E54" i="5"/>
  <c r="D54" i="5"/>
  <c r="D58" i="5" s="1"/>
  <c r="C54" i="5"/>
  <c r="C58" i="5" s="1"/>
  <c r="B54" i="5"/>
  <c r="E49" i="5"/>
  <c r="D49" i="5"/>
  <c r="C49" i="5"/>
  <c r="B49" i="5"/>
  <c r="E48" i="5"/>
  <c r="D48" i="5"/>
  <c r="C48" i="5"/>
  <c r="B48" i="5"/>
  <c r="E46" i="5"/>
  <c r="D46" i="5"/>
  <c r="C46" i="5"/>
  <c r="B46" i="5"/>
  <c r="E45" i="5"/>
  <c r="D45" i="5"/>
  <c r="C45" i="5"/>
  <c r="B45" i="5"/>
  <c r="E44" i="5"/>
  <c r="D44" i="5"/>
  <c r="C44" i="5"/>
  <c r="B44" i="5"/>
  <c r="E43" i="5"/>
  <c r="D43" i="5"/>
  <c r="C43" i="5"/>
  <c r="B43" i="5"/>
  <c r="E42" i="5"/>
  <c r="D42" i="5"/>
  <c r="C42" i="5"/>
  <c r="B42" i="5"/>
  <c r="E15" i="5"/>
  <c r="D15" i="5"/>
  <c r="C15" i="5"/>
  <c r="C17" i="5" s="1"/>
  <c r="B15" i="5"/>
  <c r="E12" i="5"/>
  <c r="E17" i="5" s="1"/>
  <c r="D12" i="5"/>
  <c r="C12" i="5"/>
  <c r="B12" i="5"/>
  <c r="B17" i="5" s="1"/>
  <c r="L2" i="5"/>
  <c r="E41" i="5" s="1"/>
  <c r="D41" i="5" s="1"/>
  <c r="C41" i="5" s="1"/>
  <c r="B41" i="5" s="1"/>
  <c r="L1" i="5"/>
  <c r="F1" i="5"/>
  <c r="I33" i="4"/>
  <c r="H33" i="4"/>
  <c r="G33" i="4"/>
  <c r="F33" i="4"/>
  <c r="E33" i="4"/>
  <c r="D33" i="4"/>
  <c r="C33" i="4"/>
  <c r="B33" i="4"/>
  <c r="D21" i="4"/>
  <c r="D15" i="4"/>
  <c r="D14" i="4"/>
  <c r="D13" i="4"/>
  <c r="D12" i="4"/>
  <c r="L2" i="4"/>
  <c r="B21" i="4" s="1"/>
  <c r="L1" i="4"/>
  <c r="G1" i="4"/>
  <c r="I2" i="3"/>
  <c r="I1" i="3"/>
  <c r="F1" i="3"/>
  <c r="A1" i="1"/>
  <c r="C8" i="17" l="1"/>
  <c r="H8" i="17"/>
  <c r="D8" i="17"/>
  <c r="H33" i="17"/>
  <c r="G33" i="17"/>
  <c r="E39" i="13"/>
  <c r="D39" i="13"/>
  <c r="G40" i="12"/>
  <c r="G42" i="12" s="1"/>
  <c r="K22" i="12"/>
  <c r="E22" i="10"/>
  <c r="D22" i="10"/>
  <c r="C22" i="10"/>
  <c r="B22" i="10"/>
  <c r="G26" i="9"/>
  <c r="E25" i="20"/>
  <c r="G36" i="9"/>
  <c r="F26" i="9"/>
  <c r="D25" i="20"/>
  <c r="F36" i="9"/>
  <c r="E36" i="9"/>
  <c r="E47" i="5"/>
  <c r="E50" i="5" s="1"/>
  <c r="E62" i="8"/>
  <c r="G30" i="9"/>
  <c r="D47" i="5"/>
  <c r="D50" i="5" s="1"/>
  <c r="I28" i="7"/>
  <c r="F30" i="9"/>
  <c r="I24" i="8"/>
  <c r="H24" i="8"/>
  <c r="E30" i="9"/>
  <c r="C47" i="5"/>
  <c r="C50" i="5" s="1"/>
  <c r="C22" i="20"/>
  <c r="B47" i="5"/>
  <c r="B50" i="5" s="1"/>
  <c r="G28" i="7"/>
  <c r="E58" i="5"/>
  <c r="E61" i="5" s="1"/>
  <c r="E30" i="7"/>
  <c r="E40" i="7" s="1"/>
  <c r="E41" i="7" s="1"/>
  <c r="I18" i="7"/>
  <c r="D61" i="5"/>
  <c r="D30" i="7"/>
  <c r="D40" i="7" s="1"/>
  <c r="D41" i="7" s="1"/>
  <c r="C61" i="5"/>
  <c r="C17" i="20"/>
  <c r="C30" i="7"/>
  <c r="C19" i="20" s="1"/>
  <c r="G18" i="7"/>
  <c r="B58" i="5"/>
  <c r="B61" i="5" s="1"/>
  <c r="B30" i="7"/>
  <c r="B40" i="7" s="1"/>
  <c r="B41" i="7" s="1"/>
  <c r="F24" i="6"/>
  <c r="G24" i="6"/>
  <c r="E24" i="6"/>
  <c r="F15" i="6"/>
  <c r="H15" i="6"/>
  <c r="E15" i="6"/>
  <c r="G15" i="6"/>
  <c r="D17" i="5"/>
  <c r="D8" i="20" s="1"/>
  <c r="E16" i="20"/>
  <c r="E8" i="20"/>
  <c r="E22" i="20"/>
  <c r="D22" i="20"/>
  <c r="D11" i="20"/>
  <c r="D24" i="20"/>
  <c r="C13" i="20"/>
  <c r="C24" i="20"/>
  <c r="C8" i="20"/>
  <c r="C16" i="20"/>
  <c r="I31" i="4"/>
  <c r="H31" i="4" s="1"/>
  <c r="G31" i="4" s="1"/>
  <c r="F31" i="4" s="1"/>
  <c r="A12" i="9"/>
  <c r="A11" i="9" s="1"/>
  <c r="A10" i="9" s="1"/>
  <c r="A9" i="9" s="1"/>
  <c r="F5" i="4"/>
  <c r="J7" i="12"/>
  <c r="I7" i="12" s="1"/>
  <c r="A32" i="12" s="1"/>
  <c r="F36" i="12"/>
  <c r="E36" i="12" s="1"/>
  <c r="D36" i="12" s="1"/>
  <c r="C36" i="12" s="1"/>
  <c r="A17" i="14"/>
  <c r="A16" i="14" s="1"/>
  <c r="A15" i="14" s="1"/>
  <c r="A14" i="14" s="1"/>
  <c r="E9" i="5"/>
  <c r="D9" i="5" s="1"/>
  <c r="C9" i="5" s="1"/>
  <c r="B9" i="5" s="1"/>
  <c r="F6" i="13"/>
  <c r="E53" i="5"/>
  <c r="D53" i="5" s="1"/>
  <c r="C53" i="5" s="1"/>
  <c r="B53" i="5" s="1"/>
  <c r="A20" i="12"/>
  <c r="A17" i="12" s="1"/>
  <c r="A14" i="12" s="1"/>
  <c r="A11" i="12" s="1"/>
  <c r="G41" i="22"/>
  <c r="F41" i="22" s="1"/>
  <c r="F5" i="18"/>
  <c r="E5" i="18" s="1"/>
  <c r="D5" i="18" s="1"/>
  <c r="C5" i="18" s="1"/>
  <c r="G51" i="22"/>
  <c r="F51" i="22" s="1"/>
  <c r="H7" i="12"/>
  <c r="E8" i="17"/>
  <c r="E33" i="17"/>
  <c r="G25" i="9"/>
  <c r="G29" i="9" s="1"/>
  <c r="G33" i="9" s="1"/>
  <c r="F18" i="9"/>
  <c r="F33" i="17"/>
  <c r="F8" i="17"/>
  <c r="G24" i="8"/>
  <c r="B62" i="8"/>
  <c r="B27" i="20"/>
  <c r="G8" i="17"/>
  <c r="B19" i="4"/>
  <c r="B18" i="4" s="1"/>
  <c r="B17" i="4" s="1"/>
  <c r="B16" i="4" s="1"/>
  <c r="B9" i="4"/>
  <c r="B15" i="4"/>
  <c r="B14" i="4" s="1"/>
  <c r="B13" i="4" s="1"/>
  <c r="B12" i="4" s="1"/>
  <c r="E31" i="4"/>
  <c r="D31" i="4" s="1"/>
  <c r="C31" i="4" s="1"/>
  <c r="B31" i="4" s="1"/>
  <c r="B8" i="4"/>
  <c r="J25" i="7"/>
  <c r="I14" i="7"/>
  <c r="D7" i="7"/>
  <c r="C33" i="17"/>
  <c r="B58" i="7"/>
  <c r="D30" i="9"/>
  <c r="C58" i="7"/>
  <c r="H18" i="7"/>
  <c r="K86" i="12"/>
  <c r="D33" i="17"/>
  <c r="B12" i="20"/>
  <c r="C12" i="20"/>
  <c r="C25" i="20"/>
  <c r="D7" i="20"/>
  <c r="D10" i="20"/>
  <c r="D12" i="20"/>
  <c r="D15" i="20"/>
  <c r="D17" i="20"/>
  <c r="D23" i="20"/>
  <c r="D27" i="20"/>
  <c r="B7" i="20"/>
  <c r="B15" i="20"/>
  <c r="B23" i="20"/>
  <c r="C7" i="20"/>
  <c r="C15" i="20"/>
  <c r="C23" i="20"/>
  <c r="C27" i="20"/>
  <c r="D58" i="7"/>
  <c r="E7" i="8"/>
  <c r="C62" i="8"/>
  <c r="E7" i="20"/>
  <c r="E10" i="20"/>
  <c r="E12" i="20"/>
  <c r="E15" i="20"/>
  <c r="E17" i="20"/>
  <c r="E23" i="20"/>
  <c r="B10" i="20"/>
  <c r="B17" i="20"/>
  <c r="B25" i="20"/>
  <c r="C10" i="20"/>
  <c r="J71" i="12"/>
  <c r="I71" i="12" s="1"/>
  <c r="B8" i="20"/>
  <c r="B11" i="20"/>
  <c r="B13" i="20"/>
  <c r="B16" i="20"/>
  <c r="B22" i="20"/>
  <c r="B24" i="20"/>
  <c r="E34" i="17" l="1"/>
  <c r="D34" i="17"/>
  <c r="E19" i="20"/>
  <c r="D19" i="20"/>
  <c r="C40" i="7"/>
  <c r="C41" i="7" s="1"/>
  <c r="C18" i="20"/>
  <c r="B19" i="20"/>
  <c r="F48" i="13"/>
  <c r="E6" i="13"/>
  <c r="A96" i="12"/>
  <c r="H71" i="12"/>
  <c r="E18" i="20"/>
  <c r="F25" i="9"/>
  <c r="F29" i="9" s="1"/>
  <c r="F33" i="9" s="1"/>
  <c r="E18" i="9"/>
  <c r="I25" i="7"/>
  <c r="H14" i="7"/>
  <c r="C7" i="7"/>
  <c r="B18" i="20"/>
  <c r="D18" i="20"/>
  <c r="D7" i="8"/>
  <c r="I19" i="8"/>
  <c r="A31" i="12"/>
  <c r="G7" i="12"/>
  <c r="A30" i="12" s="1"/>
  <c r="E48" i="13" l="1"/>
  <c r="D6" i="13"/>
  <c r="C7" i="8"/>
  <c r="H19" i="8"/>
  <c r="H25" i="7"/>
  <c r="G14" i="7"/>
  <c r="B7" i="7"/>
  <c r="G25" i="7" s="1"/>
  <c r="D18" i="9"/>
  <c r="D25" i="9" s="1"/>
  <c r="D29" i="9" s="1"/>
  <c r="D33" i="9" s="1"/>
  <c r="E25" i="9"/>
  <c r="E29" i="9" s="1"/>
  <c r="E33" i="9" s="1"/>
  <c r="G71" i="12"/>
  <c r="A94" i="12" s="1"/>
  <c r="A95" i="12"/>
  <c r="D48" i="13" l="1"/>
  <c r="C6" i="13"/>
  <c r="C48" i="13" s="1"/>
  <c r="E6" i="11" s="1"/>
  <c r="G19" i="8"/>
  <c r="B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9" authorId="0" shapeId="0" xr:uid="{00000000-0006-0000-0600-000001000000}">
      <text>
        <r>
          <rPr>
            <b/>
            <sz val="8"/>
            <color rgb="FF000000"/>
            <rFont val="Tahoma"/>
            <family val="2"/>
          </rPr>
          <t xml:space="preserve">Rudy:
</t>
        </r>
        <r>
          <rPr>
            <sz val="8"/>
            <color rgb="FF000000"/>
            <rFont val="Tahoma"/>
            <family val="2"/>
          </rPr>
          <t>Code économique
161-12
161-13</t>
        </r>
      </text>
    </comment>
    <comment ref="A10" authorId="0" shapeId="0" xr:uid="{00000000-0006-0000-0600-000002000000}">
      <text>
        <r>
          <rPr>
            <b/>
            <sz val="8"/>
            <color rgb="FF000000"/>
            <rFont val="Tahoma"/>
            <family val="2"/>
          </rPr>
          <t xml:space="preserve">Rudy:
</t>
        </r>
        <r>
          <rPr>
            <sz val="8"/>
            <color rgb="FF000000"/>
            <rFont val="Tahoma"/>
            <family val="2"/>
          </rPr>
          <t>Code économique
163-01
164-01</t>
        </r>
      </text>
    </comment>
    <comment ref="A11" authorId="0" shapeId="0" xr:uid="{00000000-0006-0000-0600-000003000000}">
      <text>
        <r>
          <rPr>
            <b/>
            <sz val="8"/>
            <color rgb="FF000000"/>
            <rFont val="Tahoma"/>
            <family val="2"/>
          </rPr>
          <t xml:space="preserve">Rudy:
</t>
        </r>
        <r>
          <rPr>
            <sz val="8"/>
            <color rgb="FF000000"/>
            <rFont val="Tahoma"/>
            <family val="2"/>
          </rPr>
          <t>pas activé</t>
        </r>
      </text>
    </comment>
    <comment ref="A12" authorId="0" shapeId="0" xr:uid="{00000000-0006-0000-0600-000004000000}">
      <text>
        <r>
          <rPr>
            <b/>
            <sz val="8"/>
            <color rgb="FF000000"/>
            <rFont val="Tahoma"/>
            <family val="2"/>
          </rPr>
          <t xml:space="preserve">Rudy:
</t>
        </r>
        <r>
          <rPr>
            <sz val="8"/>
            <color rgb="FF000000"/>
            <rFont val="Tahoma"/>
            <family val="2"/>
          </rPr>
          <t>Codes fonctions 734, 761 762, 763, 764, 765, 767 avec le code économique commençant par 16</t>
        </r>
      </text>
    </comment>
    <comment ref="A13" authorId="0" shapeId="0" xr:uid="{00000000-0006-0000-0600-000005000000}">
      <text>
        <r>
          <rPr>
            <b/>
            <sz val="8"/>
            <color rgb="FF000000"/>
            <rFont val="Tahoma"/>
            <family val="2"/>
          </rPr>
          <t xml:space="preserve">Rudy:
</t>
        </r>
        <r>
          <rPr>
            <sz val="8"/>
            <color rgb="FF000000"/>
            <rFont val="Tahoma"/>
            <family val="2"/>
          </rPr>
          <t>ligne 14 (sous total prestations) - ligne 9 à 12</t>
        </r>
      </text>
    </comment>
    <comment ref="A14" authorId="0" shapeId="0" xr:uid="{00000000-0006-0000-0600-000006000000}">
      <text>
        <r>
          <rPr>
            <b/>
            <sz val="8"/>
            <color rgb="FF000000"/>
            <rFont val="Tahoma"/>
            <family val="2"/>
          </rPr>
          <t xml:space="preserve">Rudy:
</t>
        </r>
        <r>
          <rPr>
            <sz val="8"/>
            <color rgb="FF000000"/>
            <rFont val="Tahoma"/>
            <family val="2"/>
          </rPr>
          <t>Recette groupe 60</t>
        </r>
      </text>
    </comment>
    <comment ref="A16" authorId="0" shapeId="0" xr:uid="{00000000-0006-0000-0600-000007000000}">
      <text>
        <r>
          <rPr>
            <b/>
            <sz val="8"/>
            <color rgb="FF000000"/>
            <rFont val="Tahoma"/>
            <family val="2"/>
          </rPr>
          <t xml:space="preserve">Rudy:
</t>
        </r>
        <r>
          <rPr>
            <sz val="8"/>
            <color rgb="FF000000"/>
            <rFont val="Tahoma"/>
            <family val="2"/>
          </rPr>
          <t>Fonction 021 avec
code économique
466-01</t>
        </r>
      </text>
    </comment>
    <comment ref="A17" authorId="0" shapeId="0" xr:uid="{00000000-0006-0000-0600-000008000000}">
      <text>
        <r>
          <rPr>
            <b/>
            <sz val="8"/>
            <color rgb="FF000000"/>
            <rFont val="Tahoma"/>
            <family val="2"/>
          </rPr>
          <t xml:space="preserve">Rudy:
</t>
        </r>
        <r>
          <rPr>
            <sz val="8"/>
            <color rgb="FF000000"/>
            <rFont val="Tahoma"/>
            <family val="2"/>
          </rPr>
          <t>Fonction 024 avec
code économique
466-01</t>
        </r>
      </text>
    </comment>
    <comment ref="A18" authorId="0" shapeId="0" xr:uid="{00000000-0006-0000-0600-000009000000}">
      <text>
        <r>
          <rPr>
            <b/>
            <sz val="8"/>
            <color rgb="FF000000"/>
            <rFont val="Tahoma"/>
            <family val="2"/>
          </rPr>
          <t xml:space="preserve">Rudy:
</t>
        </r>
        <r>
          <rPr>
            <sz val="8"/>
            <color rgb="FF000000"/>
            <rFont val="Tahoma"/>
            <family val="2"/>
          </rPr>
          <t>Fonction 029 avec
code économique
466-48</t>
        </r>
      </text>
    </comment>
    <comment ref="A20" authorId="0" shapeId="0" xr:uid="{00000000-0006-0000-0600-00000A000000}">
      <text>
        <r>
          <rPr>
            <b/>
            <sz val="8"/>
            <color rgb="FF000000"/>
            <rFont val="Tahoma"/>
            <family val="2"/>
          </rPr>
          <t xml:space="preserve">Rudy:
</t>
        </r>
        <r>
          <rPr>
            <sz val="8"/>
            <color rgb="FF000000"/>
            <rFont val="Tahoma"/>
            <family val="2"/>
          </rPr>
          <t>Fonction 040 avec
code économique
371-01</t>
        </r>
      </text>
    </comment>
    <comment ref="A21" authorId="0" shapeId="0" xr:uid="{00000000-0006-0000-0600-00000B000000}">
      <text>
        <r>
          <rPr>
            <b/>
            <sz val="8"/>
            <color rgb="FF000000"/>
            <rFont val="Tahoma"/>
            <family val="2"/>
          </rPr>
          <t xml:space="preserve">Rudy:
</t>
        </r>
        <r>
          <rPr>
            <sz val="8"/>
            <color rgb="FF000000"/>
            <rFont val="Tahoma"/>
            <family val="2"/>
          </rPr>
          <t>Fonction 040 avec
code économique
372-01</t>
        </r>
      </text>
    </comment>
    <comment ref="A22" authorId="0" shapeId="0" xr:uid="{00000000-0006-0000-0600-00000C000000}">
      <text>
        <r>
          <rPr>
            <b/>
            <sz val="8"/>
            <color rgb="FF000000"/>
            <rFont val="Tahoma"/>
            <family val="2"/>
          </rPr>
          <t xml:space="preserve">Rudy:
</t>
        </r>
        <r>
          <rPr>
            <sz val="8"/>
            <color rgb="FF000000"/>
            <rFont val="Tahoma"/>
            <family val="2"/>
          </rPr>
          <t>Fonction 040 avec
code économique
373-01</t>
        </r>
      </text>
    </comment>
    <comment ref="A23" authorId="0" shapeId="0" xr:uid="{00000000-0006-0000-0600-00000D000000}">
      <text>
        <r>
          <rPr>
            <b/>
            <sz val="8"/>
            <color rgb="FF000000"/>
            <rFont val="Tahoma"/>
            <family val="2"/>
          </rPr>
          <t xml:space="preserve">Rudy:
</t>
        </r>
        <r>
          <rPr>
            <sz val="8"/>
            <color rgb="FF000000"/>
            <rFont val="Tahoma"/>
            <family val="2"/>
          </rPr>
          <t xml:space="preserve">Fonction 040 avec
code économique
commençant par 37, mais différents des 3 précédents
</t>
        </r>
      </text>
    </comment>
    <comment ref="A25" authorId="0" shapeId="0" xr:uid="{00000000-0006-0000-0600-00000E000000}">
      <text>
        <r>
          <rPr>
            <b/>
            <sz val="8"/>
            <color rgb="FF000000"/>
            <rFont val="Tahoma"/>
            <family val="2"/>
          </rPr>
          <t xml:space="preserve">Rudy:
</t>
        </r>
        <r>
          <rPr>
            <sz val="8"/>
            <color rgb="FF000000"/>
            <rFont val="Tahoma"/>
            <family val="2"/>
          </rPr>
          <t>Fonction 040 avec
code économique
363-03</t>
        </r>
      </text>
    </comment>
    <comment ref="A26" authorId="0" shapeId="0" xr:uid="{00000000-0006-0000-0600-00000F000000}">
      <text>
        <r>
          <rPr>
            <b/>
            <sz val="8"/>
            <color rgb="FF000000"/>
            <rFont val="Tahoma"/>
            <family val="2"/>
          </rPr>
          <t xml:space="preserve">Rudy:
</t>
        </r>
        <r>
          <rPr>
            <sz val="8"/>
            <color rgb="FF000000"/>
            <rFont val="Tahoma"/>
            <family val="2"/>
          </rPr>
          <t>Fonction 040 avec 
code économique
363-16</t>
        </r>
      </text>
    </comment>
    <comment ref="A27" authorId="0" shapeId="0" xr:uid="{00000000-0006-0000-0600-000010000000}">
      <text>
        <r>
          <rPr>
            <b/>
            <sz val="8"/>
            <color rgb="FF000000"/>
            <rFont val="Tahoma"/>
            <family val="2"/>
          </rPr>
          <t xml:space="preserve">Rudy:
</t>
        </r>
        <r>
          <rPr>
            <sz val="8"/>
            <color rgb="FF000000"/>
            <rFont val="Tahoma"/>
            <family val="2"/>
          </rPr>
          <t>Fonction 040 avec
code économique
364-*</t>
        </r>
      </text>
    </comment>
    <comment ref="A28" authorId="0" shapeId="0" xr:uid="{00000000-0006-0000-0600-000011000000}">
      <text>
        <r>
          <rPr>
            <b/>
            <sz val="8"/>
            <color rgb="FF000000"/>
            <rFont val="Tahoma"/>
            <family val="2"/>
          </rPr>
          <t xml:space="preserve">Rudy:
</t>
        </r>
        <r>
          <rPr>
            <sz val="8"/>
            <color rgb="FF000000"/>
            <rFont val="Tahoma"/>
            <family val="2"/>
          </rPr>
          <t>Fonction 040 avec
code économique
36-* moins les 3 précédents</t>
        </r>
      </text>
    </comment>
    <comment ref="A31" authorId="0" shapeId="0" xr:uid="{00000000-0006-0000-0600-000012000000}">
      <text>
        <r>
          <rPr>
            <b/>
            <sz val="8"/>
            <color rgb="FF000000"/>
            <rFont val="Tahoma"/>
            <family val="2"/>
          </rPr>
          <t xml:space="preserve">Rudy:
</t>
        </r>
        <r>
          <rPr>
            <sz val="8"/>
            <color rgb="FF000000"/>
            <rFont val="Tahoma"/>
            <family val="2"/>
          </rPr>
          <t>Fonction 72 avec
code économique
461-01</t>
        </r>
      </text>
    </comment>
    <comment ref="A32" authorId="0" shapeId="0" xr:uid="{00000000-0006-0000-0600-000013000000}">
      <text>
        <r>
          <rPr>
            <b/>
            <sz val="8"/>
            <color rgb="FF000000"/>
            <rFont val="Tahoma"/>
            <family val="2"/>
          </rPr>
          <t xml:space="preserve">Rudy:
</t>
        </r>
        <r>
          <rPr>
            <sz val="8"/>
            <color rgb="FF000000"/>
            <rFont val="Tahoma"/>
            <family val="2"/>
          </rPr>
          <t>Code économique
465-05</t>
        </r>
      </text>
    </comment>
    <comment ref="A34" authorId="0" shapeId="0" xr:uid="{00000000-0006-0000-0600-000014000000}">
      <text>
        <r>
          <rPr>
            <b/>
            <sz val="8"/>
            <color rgb="FF000000"/>
            <rFont val="Tahoma"/>
            <family val="2"/>
          </rPr>
          <t xml:space="preserve">Rudy:
</t>
        </r>
        <r>
          <rPr>
            <sz val="8"/>
            <color rgb="FF000000"/>
            <rFont val="Tahoma"/>
            <family val="2"/>
          </rPr>
          <t>Fonction 72 avec
code économique
463-01</t>
        </r>
      </text>
    </comment>
    <comment ref="A35" authorId="0" shapeId="0" xr:uid="{00000000-0006-0000-0600-000015000000}">
      <text>
        <r>
          <rPr>
            <b/>
            <sz val="8"/>
            <color rgb="FF000000"/>
            <rFont val="Tahoma"/>
            <family val="2"/>
          </rPr>
          <t xml:space="preserve">Rudy:
</t>
        </r>
        <r>
          <rPr>
            <sz val="8"/>
            <color rgb="FF000000"/>
            <rFont val="Tahoma"/>
            <family val="2"/>
          </rPr>
          <t>à programmer 351/485-48</t>
        </r>
      </text>
    </comment>
    <comment ref="A36" authorId="0" shapeId="0" xr:uid="{00000000-0006-0000-0600-000016000000}">
      <text>
        <r>
          <rPr>
            <b/>
            <sz val="8"/>
            <color rgb="FF000000"/>
            <rFont val="Tahoma"/>
            <family val="2"/>
          </rPr>
          <t xml:space="preserve">Rudy:
</t>
        </r>
        <r>
          <rPr>
            <sz val="8"/>
            <color rgb="FF000000"/>
            <rFont val="Tahoma"/>
            <family val="2"/>
          </rPr>
          <t>Fonction 33303
Code Eco 465-48</t>
        </r>
      </text>
    </comment>
    <comment ref="A37" authorId="0" shapeId="0" xr:uid="{00000000-0006-0000-0600-000017000000}">
      <text>
        <r>
          <rPr>
            <b/>
            <sz val="8"/>
            <color rgb="FF000000"/>
            <rFont val="Tahoma"/>
            <family val="2"/>
          </rPr>
          <t xml:space="preserve">Rudy:
</t>
        </r>
        <r>
          <rPr>
            <sz val="8"/>
            <color rgb="FF000000"/>
            <rFont val="Tahoma"/>
            <family val="2"/>
          </rPr>
          <t>029/466-05 (namur)
12404/465-08(LLV)</t>
        </r>
      </text>
    </comment>
    <comment ref="A38" authorId="0" shapeId="0" xr:uid="{00000000-0006-0000-0600-000018000000}">
      <text>
        <r>
          <rPr>
            <b/>
            <sz val="8"/>
            <color rgb="FF000000"/>
            <rFont val="Tahoma"/>
            <family val="2"/>
          </rPr>
          <t xml:space="preserve">Rudy:
</t>
        </r>
        <r>
          <rPr>
            <sz val="8"/>
            <color rgb="FF000000"/>
            <rFont val="Tahoma"/>
            <family val="2"/>
          </rPr>
          <t>Code économique 664-01</t>
        </r>
      </text>
    </comment>
    <comment ref="A39" authorId="0" shapeId="0" xr:uid="{00000000-0006-0000-0600-000019000000}">
      <text>
        <r>
          <rPr>
            <b/>
            <sz val="8"/>
            <color rgb="FF000000"/>
            <rFont val="Tahoma"/>
            <family val="2"/>
          </rPr>
          <t xml:space="preserve">Rudy:
</t>
        </r>
        <r>
          <rPr>
            <sz val="8"/>
            <color rgb="FF000000"/>
            <rFont val="Tahoma"/>
            <family val="2"/>
          </rPr>
          <t>Fonction 0007 avec
code économique
464-*</t>
        </r>
      </text>
    </comment>
    <comment ref="A42" authorId="0" shapeId="0" xr:uid="{00000000-0006-0000-0600-00001A000000}">
      <text>
        <r>
          <rPr>
            <b/>
            <sz val="8"/>
            <color rgb="FF000000"/>
            <rFont val="Tahoma"/>
            <family val="2"/>
          </rPr>
          <t xml:space="preserve">Rudy:
</t>
        </r>
        <r>
          <rPr>
            <sz val="8"/>
            <color rgb="FF000000"/>
            <rFont val="Tahoma"/>
            <family val="2"/>
          </rPr>
          <t>pas activé</t>
        </r>
      </text>
    </comment>
    <comment ref="A43" authorId="0" shapeId="0" xr:uid="{00000000-0006-0000-0600-00001B000000}">
      <text>
        <r>
          <rPr>
            <b/>
            <sz val="8"/>
            <color rgb="FF000000"/>
            <rFont val="Tahoma"/>
            <family val="2"/>
          </rPr>
          <t xml:space="preserve">Rudy:
</t>
        </r>
        <r>
          <rPr>
            <sz val="8"/>
            <color rgb="FF000000"/>
            <rFont val="Tahoma"/>
            <family val="2"/>
          </rPr>
          <t>Recette de transfert
groupe 61</t>
        </r>
      </text>
    </comment>
    <comment ref="A45" authorId="0" shapeId="0" xr:uid="{00000000-0006-0000-0600-00001C000000}">
      <text>
        <r>
          <rPr>
            <b/>
            <sz val="8"/>
            <color rgb="FF000000"/>
            <rFont val="Tahoma"/>
            <family val="2"/>
          </rPr>
          <t xml:space="preserve">Rudy:
</t>
        </r>
        <r>
          <rPr>
            <sz val="8"/>
            <color rgb="FF000000"/>
            <rFont val="Tahoma"/>
            <family val="2"/>
          </rPr>
          <t>Code économique
261-01,03
264-01,02,03,04</t>
        </r>
      </text>
    </comment>
    <comment ref="A46" authorId="0" shapeId="0" xr:uid="{00000000-0006-0000-0600-00001D000000}">
      <text>
        <r>
          <rPr>
            <b/>
            <sz val="8"/>
            <color rgb="FF000000"/>
            <rFont val="Tahoma"/>
            <family val="2"/>
          </rPr>
          <t xml:space="preserve">Rudy:
</t>
        </r>
        <r>
          <rPr>
            <sz val="8"/>
            <color rgb="FF000000"/>
            <rFont val="Tahoma"/>
            <family val="2"/>
          </rPr>
          <t>Fonction 124 avec
code économique
274-01</t>
        </r>
      </text>
    </comment>
    <comment ref="A47" authorId="0" shapeId="0" xr:uid="{00000000-0006-0000-0600-00001E000000}">
      <text>
        <r>
          <rPr>
            <b/>
            <sz val="8"/>
            <color rgb="FF000000"/>
            <rFont val="Tahoma"/>
            <family val="2"/>
          </rPr>
          <t xml:space="preserve">Rudy:
</t>
        </r>
        <r>
          <rPr>
            <sz val="8"/>
            <color rgb="FF000000"/>
            <rFont val="Tahoma"/>
            <family val="2"/>
          </rPr>
          <t>Fonction 55 avec
code économique
27-*</t>
        </r>
      </text>
    </comment>
    <comment ref="A48" authorId="0" shapeId="0" xr:uid="{00000000-0006-0000-0600-00001F000000}">
      <text>
        <r>
          <rPr>
            <b/>
            <sz val="8"/>
            <color rgb="FF000000"/>
            <rFont val="Tahoma"/>
            <family val="2"/>
          </rPr>
          <t xml:space="preserve">Rudy:
</t>
        </r>
        <r>
          <rPr>
            <sz val="8"/>
            <color rgb="FF000000"/>
            <rFont val="Tahoma"/>
            <family val="2"/>
          </rPr>
          <t>Fonction 874 avec
code économique
27-*</t>
        </r>
      </text>
    </comment>
    <comment ref="A49" authorId="0" shapeId="0" xr:uid="{00000000-0006-0000-0600-000020000000}">
      <text>
        <r>
          <rPr>
            <b/>
            <sz val="8"/>
            <color rgb="FF000000"/>
            <rFont val="Tahoma"/>
            <family val="2"/>
          </rPr>
          <t xml:space="preserve">Rudy:
</t>
        </r>
        <r>
          <rPr>
            <sz val="8"/>
            <color rgb="FF000000"/>
            <rFont val="Tahoma"/>
            <family val="2"/>
          </rPr>
          <t>Code économique 27-*
- ligne 48 et 50</t>
        </r>
      </text>
    </comment>
    <comment ref="A50" authorId="0" shapeId="0" xr:uid="{00000000-0006-0000-0600-000021000000}">
      <text>
        <r>
          <rPr>
            <b/>
            <sz val="8"/>
            <color rgb="FF000000"/>
            <rFont val="Tahoma"/>
            <family val="2"/>
          </rPr>
          <t xml:space="preserve">Rudy:
</t>
        </r>
        <r>
          <rPr>
            <sz val="8"/>
            <color rgb="FF000000"/>
            <rFont val="Tahoma"/>
            <family val="2"/>
          </rPr>
          <t>Code économique 271-*</t>
        </r>
      </text>
    </comment>
    <comment ref="A51" authorId="0" shapeId="0" xr:uid="{00000000-0006-0000-0600-000022000000}">
      <text>
        <r>
          <rPr>
            <b/>
            <sz val="8"/>
            <color rgb="FF000000"/>
            <rFont val="Tahoma"/>
            <family val="2"/>
          </rPr>
          <t xml:space="preserve">Rudy:
</t>
        </r>
        <r>
          <rPr>
            <sz val="8"/>
            <color rgb="FF000000"/>
            <rFont val="Tahoma"/>
            <family val="2"/>
          </rPr>
          <t>pas activé</t>
        </r>
      </text>
    </comment>
    <comment ref="A53" authorId="0" shapeId="0" xr:uid="{00000000-0006-0000-0600-000023000000}">
      <text>
        <r>
          <rPr>
            <b/>
            <sz val="8"/>
            <color rgb="FF000000"/>
            <rFont val="Tahoma"/>
            <family val="2"/>
          </rPr>
          <t xml:space="preserve">Rudy:
</t>
        </r>
        <r>
          <rPr>
            <sz val="8"/>
            <color rgb="FF000000"/>
            <rFont val="Tahoma"/>
            <family val="2"/>
          </rPr>
          <t>Groupe 68 duquel on a enlevé les 060, apparaissant hors exercice en ligne 58</t>
        </r>
      </text>
    </comment>
    <comment ref="A55" authorId="0" shapeId="0" xr:uid="{00000000-0006-0000-0600-000024000000}">
      <text>
        <r>
          <rPr>
            <b/>
            <sz val="8"/>
            <color rgb="FF000000"/>
            <rFont val="Tahoma"/>
            <family val="2"/>
          </rPr>
          <t xml:space="preserve">Rudy:
</t>
        </r>
        <r>
          <rPr>
            <sz val="8"/>
            <color rgb="FF000000"/>
            <rFont val="Tahoma"/>
            <family val="2"/>
          </rPr>
          <t>Fonction 000 avec
code économique
951-01</t>
        </r>
      </text>
    </comment>
    <comment ref="A57" authorId="0" shapeId="0" xr:uid="{00000000-0006-0000-0600-000025000000}">
      <text>
        <r>
          <rPr>
            <b/>
            <sz val="8"/>
            <color rgb="FF000000"/>
            <rFont val="Tahoma"/>
            <family val="2"/>
          </rPr>
          <t xml:space="preserve">Rudy:
</t>
        </r>
        <r>
          <rPr>
            <sz val="8"/>
            <color rgb="FF000000"/>
            <rFont val="Tahoma"/>
            <family val="2"/>
          </rPr>
          <t>Recette groupe 68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9" authorId="0" shapeId="0" xr:uid="{00000000-0006-0000-0700-000001000000}">
      <text>
        <r>
          <rPr>
            <b/>
            <sz val="8"/>
            <color rgb="FF000000"/>
            <rFont val="Tahoma"/>
            <family val="2"/>
          </rPr>
          <t xml:space="preserve">Rudy:
</t>
        </r>
        <r>
          <rPr>
            <sz val="8"/>
            <color rgb="FF000000"/>
            <rFont val="Tahoma"/>
            <family val="2"/>
          </rPr>
          <t>Code économique
111-01
112-01
113-01</t>
        </r>
      </text>
    </comment>
    <comment ref="A10" authorId="0" shapeId="0" xr:uid="{00000000-0006-0000-0700-000002000000}">
      <text>
        <r>
          <rPr>
            <b/>
            <sz val="8"/>
            <color rgb="FF000000"/>
            <rFont val="Tahoma"/>
            <family val="2"/>
          </rPr>
          <t xml:space="preserve">Rudy:
</t>
        </r>
        <r>
          <rPr>
            <sz val="8"/>
            <color rgb="FF000000"/>
            <rFont val="Tahoma"/>
            <family val="2"/>
          </rPr>
          <t>code économique
111-02
112-02
113-02</t>
        </r>
      </text>
    </comment>
    <comment ref="A11" authorId="0" shapeId="0" xr:uid="{00000000-0006-0000-0700-000003000000}">
      <text>
        <r>
          <rPr>
            <b/>
            <sz val="8"/>
            <color rgb="FF000000"/>
            <rFont val="Tahoma"/>
            <family val="2"/>
          </rPr>
          <t xml:space="preserve">Rudy:
</t>
        </r>
        <r>
          <rPr>
            <sz val="8"/>
            <color rgb="FF000000"/>
            <rFont val="Tahoma"/>
            <family val="2"/>
          </rPr>
          <t>Toutes les dépenses de fonction72xx moins les dépenses commençant par Fonction 72 avec code économique
111-11</t>
        </r>
      </text>
    </comment>
    <comment ref="A12" authorId="0" shapeId="0" xr:uid="{00000000-0006-0000-0700-000004000000}">
      <text>
        <r>
          <rPr>
            <b/>
            <sz val="8"/>
            <color rgb="FF000000"/>
            <rFont val="Tahoma"/>
            <family val="2"/>
          </rPr>
          <t xml:space="preserve">Rudy:
</t>
        </r>
        <r>
          <rPr>
            <sz val="8"/>
            <color rgb="FF000000"/>
            <rFont val="Tahoma"/>
            <family val="2"/>
          </rPr>
          <t>Dépenses de fonction 351, avec code économique commençant par 11. Comprend donc les 111-08, pompiers volontaires</t>
        </r>
      </text>
    </comment>
    <comment ref="A13" authorId="0" shapeId="0" xr:uid="{00000000-0006-0000-0700-000005000000}">
      <text>
        <r>
          <rPr>
            <b/>
            <sz val="8"/>
            <color rgb="FF000000"/>
            <rFont val="Tahoma"/>
            <family val="2"/>
          </rPr>
          <t xml:space="preserve">Rudy:
</t>
        </r>
        <r>
          <rPr>
            <sz val="8"/>
            <color rgb="FF000000"/>
            <rFont val="Tahoma"/>
            <family val="2"/>
          </rPr>
          <t>Fonction 101 avec
code économique
111-21 et 112-*</t>
        </r>
      </text>
    </comment>
    <comment ref="A14" authorId="0" shapeId="0" xr:uid="{00000000-0006-0000-0700-000006000000}">
      <text>
        <r>
          <rPr>
            <b/>
            <sz val="8"/>
            <color rgb="FF000000"/>
            <rFont val="Tahoma"/>
            <family val="2"/>
          </rPr>
          <t xml:space="preserve">Rudy:
</t>
        </r>
        <r>
          <rPr>
            <sz val="8"/>
            <color rgb="FF000000"/>
            <rFont val="Tahoma"/>
            <family val="2"/>
          </rPr>
          <t>Fonction 101 avec
code économique
111-22</t>
        </r>
      </text>
    </comment>
    <comment ref="A15" authorId="0" shapeId="0" xr:uid="{00000000-0006-0000-0700-000007000000}">
      <text>
        <r>
          <rPr>
            <b/>
            <sz val="8"/>
            <color rgb="FF000000"/>
            <rFont val="Tahoma"/>
            <family val="2"/>
          </rPr>
          <t xml:space="preserve">Rudy:
</t>
        </r>
        <r>
          <rPr>
            <sz val="8"/>
            <color rgb="FF000000"/>
            <rFont val="Tahoma"/>
            <family val="2"/>
          </rPr>
          <t>pas activé</t>
        </r>
      </text>
    </comment>
    <comment ref="A16" authorId="0" shapeId="0" xr:uid="{00000000-0006-0000-0700-000008000000}">
      <text>
        <r>
          <rPr>
            <b/>
            <sz val="8"/>
            <color rgb="FF000000"/>
            <rFont val="Tahoma"/>
            <family val="2"/>
          </rPr>
          <t xml:space="preserve">Rudy:
</t>
        </r>
        <r>
          <rPr>
            <sz val="8"/>
            <color rgb="FF000000"/>
            <rFont val="Tahoma"/>
            <family val="2"/>
          </rPr>
          <t>pas activé</t>
        </r>
      </text>
    </comment>
    <comment ref="A18" authorId="0" shapeId="0" xr:uid="{00000000-0006-0000-0700-000009000000}">
      <text>
        <r>
          <rPr>
            <b/>
            <sz val="8"/>
            <color rgb="FF000000"/>
            <rFont val="Tahoma"/>
            <family val="2"/>
          </rPr>
          <t xml:space="preserve">Rudy:
</t>
        </r>
        <r>
          <rPr>
            <sz val="8"/>
            <color rgb="FF000000"/>
            <rFont val="Tahoma"/>
            <family val="2"/>
          </rPr>
          <t>Groupe 70</t>
        </r>
      </text>
    </comment>
    <comment ref="A20" authorId="0" shapeId="0" xr:uid="{00000000-0006-0000-0700-00000A000000}">
      <text>
        <r>
          <rPr>
            <b/>
            <sz val="8"/>
            <color rgb="FF000000"/>
            <rFont val="Tahoma"/>
            <family val="2"/>
          </rPr>
          <t xml:space="preserve">Rudy:
</t>
        </r>
        <r>
          <rPr>
            <sz val="8"/>
            <color rgb="FF000000"/>
            <rFont val="Tahoma"/>
            <family val="2"/>
          </rPr>
          <t>Fonction 121 avec
code économique 123-48</t>
        </r>
      </text>
    </comment>
    <comment ref="A21" authorId="0" shapeId="0" xr:uid="{00000000-0006-0000-0700-00000B000000}">
      <text>
        <r>
          <rPr>
            <b/>
            <sz val="8"/>
            <color rgb="FF000000"/>
            <rFont val="Tahoma"/>
            <family val="2"/>
          </rPr>
          <t xml:space="preserve">Rudy:
</t>
        </r>
        <r>
          <rPr>
            <sz val="8"/>
            <color rgb="FF000000"/>
            <rFont val="Tahoma"/>
            <family val="2"/>
          </rPr>
          <t>Fonction 876 avec
code économique 124-*</t>
        </r>
      </text>
    </comment>
    <comment ref="A22" authorId="0" shapeId="0" xr:uid="{00000000-0006-0000-0700-00000C000000}">
      <text>
        <r>
          <rPr>
            <b/>
            <sz val="8"/>
            <color rgb="FF000000"/>
            <rFont val="Tahoma"/>
            <family val="2"/>
          </rPr>
          <t xml:space="preserve">Rudy:
</t>
        </r>
        <r>
          <rPr>
            <sz val="8"/>
            <color rgb="FF000000"/>
            <rFont val="Tahoma"/>
            <family val="2"/>
          </rPr>
          <t>Code économique
123-11</t>
        </r>
      </text>
    </comment>
    <comment ref="A23" authorId="0" shapeId="0" xr:uid="{00000000-0006-0000-0700-00000D000000}">
      <text>
        <r>
          <rPr>
            <b/>
            <sz val="8"/>
            <color rgb="FF000000"/>
            <rFont val="Tahoma"/>
            <family val="2"/>
          </rPr>
          <t xml:space="preserve">Rudy:
</t>
        </r>
        <r>
          <rPr>
            <sz val="8"/>
            <color rgb="FF000000"/>
            <rFont val="Tahoma"/>
            <family val="2"/>
          </rPr>
          <t>Code économique
123-07</t>
        </r>
      </text>
    </comment>
    <comment ref="A24" authorId="0" shapeId="0" xr:uid="{00000000-0006-0000-0700-00000E000000}">
      <text>
        <r>
          <rPr>
            <b/>
            <sz val="8"/>
            <color rgb="FF000000"/>
            <rFont val="Tahoma"/>
            <family val="2"/>
          </rPr>
          <t xml:space="preserve">Rudy:
</t>
        </r>
        <r>
          <rPr>
            <sz val="8"/>
            <color rgb="FF000000"/>
            <rFont val="Tahoma"/>
            <family val="2"/>
          </rPr>
          <t>Code économique
127-03</t>
        </r>
      </text>
    </comment>
    <comment ref="A25" authorId="0" shapeId="0" xr:uid="{00000000-0006-0000-0700-00000F000000}">
      <text>
        <r>
          <rPr>
            <b/>
            <sz val="8"/>
            <color rgb="FF000000"/>
            <rFont val="Tahoma"/>
            <family val="2"/>
          </rPr>
          <t xml:space="preserve">Rudy:
</t>
        </r>
        <r>
          <rPr>
            <sz val="8"/>
            <color rgb="FF000000"/>
            <rFont val="Tahoma"/>
            <family val="2"/>
          </rPr>
          <t>Code économique
125-15</t>
        </r>
      </text>
    </comment>
    <comment ref="A26" authorId="0" shapeId="0" xr:uid="{00000000-0006-0000-0700-000010000000}">
      <text>
        <r>
          <rPr>
            <sz val="8"/>
            <color rgb="FF000000"/>
            <rFont val="Tahoma"/>
            <family val="2"/>
          </rPr>
          <t xml:space="preserve">Code économique
125-03,125-12 et 125-13
</t>
        </r>
        <r>
          <rPr>
            <b/>
            <sz val="8"/>
            <color rgb="FF000000"/>
            <rFont val="Tahoma"/>
            <family val="2"/>
          </rPr>
          <t>125-13 rajouté au patch 101 en 2017!!</t>
        </r>
      </text>
    </comment>
    <comment ref="A27" authorId="0" shapeId="0" xr:uid="{00000000-0006-0000-0700-000011000000}">
      <text>
        <r>
          <rPr>
            <sz val="8"/>
            <color rgb="FF000000"/>
            <rFont val="Tahoma"/>
            <family val="2"/>
          </rPr>
          <t>426/140-xx sauf les 140-08 repris à la ligne 28</t>
        </r>
      </text>
    </comment>
    <comment ref="A28" authorId="0" shapeId="0" xr:uid="{00000000-0006-0000-0700-000012000000}">
      <text>
        <r>
          <rPr>
            <sz val="8"/>
            <color rgb="FF000000"/>
            <rFont val="Tahoma"/>
            <family val="2"/>
          </rPr>
          <t>Code économique
123-08   124-08   125-08 127-08 140-08</t>
        </r>
      </text>
    </comment>
    <comment ref="A29" authorId="0" shapeId="0" xr:uid="{00000000-0006-0000-0700-000013000000}">
      <text>
        <r>
          <rPr>
            <b/>
            <sz val="8"/>
            <color rgb="FF000000"/>
            <rFont val="Tahoma"/>
            <family val="2"/>
          </rPr>
          <t xml:space="preserve">Rudy:
</t>
        </r>
        <r>
          <rPr>
            <sz val="8"/>
            <color rgb="FF000000"/>
            <rFont val="Tahoma"/>
            <family val="2"/>
          </rPr>
          <t>Code économique
123-13</t>
        </r>
      </text>
    </comment>
    <comment ref="A30" authorId="0" shapeId="0" xr:uid="{00000000-0006-0000-0700-000014000000}">
      <text>
        <r>
          <rPr>
            <b/>
            <sz val="8"/>
            <color rgb="FF000000"/>
            <rFont val="Tahoma"/>
            <family val="2"/>
          </rPr>
          <t xml:space="preserve">Rudy:
</t>
        </r>
        <r>
          <rPr>
            <sz val="8"/>
            <color rgb="FF000000"/>
            <rFont val="Tahoma"/>
            <family val="2"/>
          </rPr>
          <t>Code économique 
125-*</t>
        </r>
      </text>
    </comment>
    <comment ref="A31" authorId="0" shapeId="0" xr:uid="{00000000-0006-0000-0700-000015000000}">
      <text>
        <r>
          <rPr>
            <sz val="8"/>
            <color rgb="FF000000"/>
            <rFont val="Tahoma"/>
            <family val="2"/>
          </rPr>
          <t xml:space="preserve">tous les codes économiques 140 sauf ceux de la fct 426 repris à la ligne 27 et les 140-08 repris à la ligne 28
</t>
        </r>
      </text>
    </comment>
    <comment ref="A32" authorId="0" shapeId="0" xr:uid="{00000000-0006-0000-0700-000016000000}">
      <text>
        <r>
          <rPr>
            <b/>
            <sz val="8"/>
            <color rgb="FF000000"/>
            <rFont val="Tahoma"/>
            <family val="2"/>
          </rPr>
          <t xml:space="preserve">Rudy:
</t>
        </r>
        <r>
          <rPr>
            <sz val="8"/>
            <color rgb="FF000000"/>
            <rFont val="Tahoma"/>
            <family val="2"/>
          </rPr>
          <t>Code économique
124-*</t>
        </r>
      </text>
    </comment>
    <comment ref="A34" authorId="0" shapeId="0" xr:uid="{00000000-0006-0000-0700-000017000000}">
      <text>
        <r>
          <rPr>
            <b/>
            <sz val="8"/>
            <color rgb="FF000000"/>
            <rFont val="Tahoma"/>
            <family val="2"/>
          </rPr>
          <t xml:space="preserve">Rudy:
</t>
        </r>
        <r>
          <rPr>
            <sz val="8"/>
            <color rgb="FF000000"/>
            <rFont val="Tahoma"/>
            <family val="2"/>
          </rPr>
          <t>Groupe 71</t>
        </r>
      </text>
    </comment>
    <comment ref="A36" authorId="0" shapeId="0" xr:uid="{00000000-0006-0000-0700-000018000000}">
      <text>
        <r>
          <rPr>
            <b/>
            <sz val="8"/>
            <color rgb="FF000000"/>
            <rFont val="Tahoma"/>
            <family val="2"/>
          </rPr>
          <t xml:space="preserve">Rudy:
</t>
        </r>
        <r>
          <rPr>
            <sz val="8"/>
            <color rgb="FF000000"/>
            <rFont val="Tahoma"/>
            <family val="2"/>
          </rPr>
          <t>Fonction 831 avec
code économique
435-01</t>
        </r>
      </text>
    </comment>
    <comment ref="A37" authorId="0" shapeId="0" xr:uid="{00000000-0006-0000-0700-000019000000}">
      <text>
        <r>
          <rPr>
            <b/>
            <sz val="8"/>
            <color rgb="FF000000"/>
            <rFont val="Tahoma"/>
            <family val="2"/>
          </rPr>
          <t xml:space="preserve">Rudy:
</t>
        </r>
        <r>
          <rPr>
            <sz val="8"/>
            <color rgb="FF000000"/>
            <rFont val="Tahoma"/>
            <family val="2"/>
          </rPr>
          <t>Fonction 33 avec 
code économique
435-01</t>
        </r>
      </text>
    </comment>
    <comment ref="A38" authorId="0" shapeId="0" xr:uid="{00000000-0006-0000-0700-00001A000000}">
      <text>
        <r>
          <rPr>
            <b/>
            <sz val="8"/>
            <color rgb="FF000000"/>
            <rFont val="Tahoma"/>
            <family val="2"/>
          </rPr>
          <t xml:space="preserve">Rudy:
</t>
        </r>
        <r>
          <rPr>
            <sz val="8"/>
            <color rgb="FF000000"/>
            <rFont val="Tahoma"/>
            <family val="2"/>
          </rPr>
          <t>fonction 351 avec
code économique
435-01</t>
        </r>
      </text>
    </comment>
    <comment ref="A39" authorId="0" shapeId="0" xr:uid="{00000000-0006-0000-0700-00001B000000}">
      <text>
        <r>
          <rPr>
            <b/>
            <sz val="8"/>
            <color rgb="FF000000"/>
            <rFont val="Tahoma"/>
            <family val="2"/>
          </rPr>
          <t xml:space="preserve">Rudy:
</t>
        </r>
        <r>
          <rPr>
            <sz val="8"/>
            <color rgb="FF000000"/>
            <rFont val="Tahoma"/>
            <family val="2"/>
          </rPr>
          <t>pas activé</t>
        </r>
      </text>
    </comment>
    <comment ref="A40" authorId="0" shapeId="0" xr:uid="{00000000-0006-0000-0700-00001C000000}">
      <text>
        <r>
          <rPr>
            <b/>
            <sz val="8"/>
            <color rgb="FF000000"/>
            <rFont val="Tahoma"/>
            <family val="2"/>
          </rPr>
          <t xml:space="preserve">Rudy:
</t>
        </r>
        <r>
          <rPr>
            <sz val="8"/>
            <color rgb="FF000000"/>
            <rFont val="Tahoma"/>
            <family val="2"/>
          </rPr>
          <t>Fonction 876 avec
code économique
435-01</t>
        </r>
      </text>
    </comment>
    <comment ref="A41" authorId="0" shapeId="0" xr:uid="{00000000-0006-0000-0700-00001D000000}">
      <text>
        <r>
          <rPr>
            <b/>
            <sz val="8"/>
            <color rgb="FF000000"/>
            <rFont val="Tahoma"/>
            <family val="2"/>
          </rPr>
          <t xml:space="preserve">Rudy:
</t>
        </r>
        <r>
          <rPr>
            <sz val="8"/>
            <color rgb="FF000000"/>
            <rFont val="Tahoma"/>
            <family val="2"/>
          </rPr>
          <t>Fonction 79 avec
code économique
435-01</t>
        </r>
      </text>
    </comment>
    <comment ref="A42" authorId="0" shapeId="0" xr:uid="{00000000-0006-0000-0700-00001E000000}">
      <text>
        <r>
          <rPr>
            <b/>
            <sz val="8"/>
            <color rgb="FF000000"/>
            <rFont val="Tahoma"/>
            <family val="2"/>
          </rPr>
          <t xml:space="preserve">Rudy:
</t>
        </r>
        <r>
          <rPr>
            <sz val="8"/>
            <color rgb="FF000000"/>
            <rFont val="Tahoma"/>
            <family val="2"/>
          </rPr>
          <t>Code économique 332-01</t>
        </r>
      </text>
    </comment>
    <comment ref="A43" authorId="0" shapeId="0" xr:uid="{00000000-0006-0000-0700-00001F000000}">
      <text>
        <r>
          <rPr>
            <b/>
            <sz val="8"/>
            <color rgb="FF000000"/>
            <rFont val="Tahoma"/>
            <family val="2"/>
          </rPr>
          <t xml:space="preserve">Rudy:
</t>
        </r>
        <r>
          <rPr>
            <sz val="8"/>
            <color rgb="FF000000"/>
            <rFont val="Tahoma"/>
            <family val="2"/>
          </rPr>
          <t>pas activé</t>
        </r>
      </text>
    </comment>
    <comment ref="A44" authorId="0" shapeId="0" xr:uid="{00000000-0006-0000-0700-000020000000}">
      <text>
        <r>
          <rPr>
            <b/>
            <sz val="8"/>
            <color rgb="FF000000"/>
            <rFont val="Tahoma"/>
            <family val="2"/>
          </rPr>
          <t xml:space="preserve">Rudy:
</t>
        </r>
        <r>
          <rPr>
            <sz val="8"/>
            <color rgb="FF000000"/>
            <rFont val="Tahoma"/>
            <family val="2"/>
          </rPr>
          <t>Code économique 
332-02 et 332-03</t>
        </r>
      </text>
    </comment>
    <comment ref="A46" authorId="0" shapeId="0" xr:uid="{00000000-0006-0000-0700-000021000000}">
      <text>
        <r>
          <rPr>
            <b/>
            <sz val="8"/>
            <color rgb="FF000000"/>
            <rFont val="Tahoma"/>
            <family val="2"/>
          </rPr>
          <t xml:space="preserve">Rudy:
</t>
        </r>
        <r>
          <rPr>
            <sz val="8"/>
            <color rgb="FF000000"/>
            <rFont val="Tahoma"/>
            <family val="2"/>
          </rPr>
          <t>Groupe 72</t>
        </r>
      </text>
    </comment>
    <comment ref="A48" authorId="0" shapeId="0" xr:uid="{00000000-0006-0000-0700-000022000000}">
      <text>
        <r>
          <rPr>
            <b/>
            <sz val="8"/>
            <color rgb="FF000000"/>
            <rFont val="Tahoma"/>
            <family val="2"/>
          </rPr>
          <t xml:space="preserve">Rudy:
</t>
        </r>
        <r>
          <rPr>
            <sz val="8"/>
            <color rgb="FF000000"/>
            <rFont val="Tahoma"/>
            <family val="2"/>
          </rPr>
          <t>Code économique 214-*</t>
        </r>
      </text>
    </comment>
    <comment ref="A49" authorId="0" shapeId="0" xr:uid="{00000000-0006-0000-0700-000023000000}">
      <text>
        <r>
          <rPr>
            <b/>
            <sz val="8"/>
            <color rgb="FF000000"/>
            <rFont val="Tahoma"/>
            <family val="2"/>
          </rPr>
          <t xml:space="preserve">Rudy:
</t>
        </r>
        <r>
          <rPr>
            <sz val="8"/>
            <color rgb="FF000000"/>
            <rFont val="Tahoma"/>
            <family val="2"/>
          </rPr>
          <t>code économique
221-01 et 911-01</t>
        </r>
      </text>
    </comment>
    <comment ref="A50" authorId="0" shapeId="0" xr:uid="{00000000-0006-0000-0700-000024000000}">
      <text>
        <r>
          <rPr>
            <b/>
            <sz val="8"/>
            <color rgb="FF000000"/>
            <rFont val="Tahoma"/>
            <family val="2"/>
          </rPr>
          <t xml:space="preserve">Rudy:
</t>
        </r>
        <r>
          <rPr>
            <sz val="8"/>
            <color rgb="FF000000"/>
            <rFont val="Tahoma"/>
            <family val="2"/>
          </rPr>
          <t>pas activé</t>
        </r>
      </text>
    </comment>
    <comment ref="A51" authorId="0" shapeId="0" xr:uid="{00000000-0006-0000-0700-000025000000}">
      <text>
        <r>
          <rPr>
            <b/>
            <sz val="8"/>
            <color rgb="FF000000"/>
            <rFont val="Tahoma"/>
            <family val="2"/>
          </rPr>
          <t xml:space="preserve">Rudy:
</t>
        </r>
        <r>
          <rPr>
            <sz val="8"/>
            <color rgb="FF000000"/>
            <rFont val="Tahoma"/>
            <family val="2"/>
          </rPr>
          <t>pas activé</t>
        </r>
      </text>
    </comment>
    <comment ref="A52" authorId="0" shapeId="0" xr:uid="{00000000-0006-0000-0700-000026000000}">
      <text>
        <r>
          <rPr>
            <b/>
            <sz val="8"/>
            <color rgb="FF000000"/>
            <rFont val="Tahoma"/>
            <family val="2"/>
          </rPr>
          <t xml:space="preserve">Rudy:
</t>
        </r>
        <r>
          <rPr>
            <sz val="8"/>
            <color rgb="FF000000"/>
            <rFont val="Tahoma"/>
            <family val="2"/>
          </rPr>
          <t>Code économique
213-01 et 913-01</t>
        </r>
      </text>
    </comment>
    <comment ref="A53" authorId="0" shapeId="0" xr:uid="{00000000-0006-0000-0700-000027000000}">
      <text>
        <r>
          <rPr>
            <b/>
            <sz val="8"/>
            <color rgb="FF000000"/>
            <rFont val="Tahoma"/>
            <family val="2"/>
          </rPr>
          <t xml:space="preserve">Rudy:
</t>
        </r>
        <r>
          <rPr>
            <sz val="8"/>
            <color rgb="FF000000"/>
            <rFont val="Tahoma"/>
            <family val="2"/>
          </rPr>
          <t>Code économique
212-01 et 912-01</t>
        </r>
      </text>
    </comment>
    <comment ref="A54" authorId="0" shapeId="0" xr:uid="{00000000-0006-0000-0700-000028000000}">
      <text>
        <r>
          <rPr>
            <b/>
            <sz val="8"/>
            <color rgb="FF000000"/>
            <rFont val="Tahoma"/>
            <family val="2"/>
          </rPr>
          <t xml:space="preserve">Rudy:
</t>
        </r>
        <r>
          <rPr>
            <sz val="8"/>
            <color rgb="FF000000"/>
            <rFont val="Tahoma"/>
            <family val="2"/>
          </rPr>
          <t>pas activé</t>
        </r>
      </text>
    </comment>
    <comment ref="A56" authorId="0" shapeId="0" xr:uid="{00000000-0006-0000-0700-000029000000}">
      <text>
        <r>
          <rPr>
            <b/>
            <sz val="8"/>
            <color rgb="FF000000"/>
            <rFont val="Tahoma"/>
            <family val="2"/>
          </rPr>
          <t xml:space="preserve">Rudy:
</t>
        </r>
        <r>
          <rPr>
            <sz val="8"/>
            <color rgb="FF000000"/>
            <rFont val="Tahoma"/>
            <family val="2"/>
          </rPr>
          <t>Groupe 7X</t>
        </r>
      </text>
    </comment>
    <comment ref="A57" authorId="0" shapeId="0" xr:uid="{00000000-0006-0000-0700-00002A000000}">
      <text>
        <r>
          <rPr>
            <b/>
            <sz val="8"/>
            <color rgb="FF000000"/>
            <rFont val="Tahoma"/>
            <family val="2"/>
          </rPr>
          <t xml:space="preserve">Rudy:
</t>
        </r>
        <r>
          <rPr>
            <sz val="8"/>
            <color rgb="FF000000"/>
            <rFont val="Tahoma"/>
            <family val="2"/>
          </rPr>
          <t>groupe 78 moins 060 apparaissant hors exercice en ligne 60</t>
        </r>
      </text>
    </comment>
    <comment ref="A59" authorId="0" shapeId="0" xr:uid="{00000000-0006-0000-0700-00002B000000}">
      <text>
        <r>
          <rPr>
            <b/>
            <sz val="8"/>
            <color rgb="FF000000"/>
            <rFont val="Tahoma"/>
            <family val="2"/>
          </rPr>
          <t xml:space="preserve">Rudy:
</t>
        </r>
        <r>
          <rPr>
            <sz val="8"/>
            <color rgb="FF000000"/>
            <rFont val="Tahoma"/>
            <family val="2"/>
          </rPr>
          <t>Fonction 000 avec
code économique
991-01</t>
        </r>
      </text>
    </comment>
    <comment ref="A61" authorId="0" shapeId="0" xr:uid="{00000000-0006-0000-0700-00002C000000}">
      <text>
        <r>
          <rPr>
            <b/>
            <sz val="8"/>
            <color rgb="FF000000"/>
            <rFont val="Tahoma"/>
            <family val="2"/>
          </rPr>
          <t xml:space="preserve">Rudy:
</t>
        </r>
        <r>
          <rPr>
            <sz val="8"/>
            <color rgb="FF000000"/>
            <rFont val="Tahoma"/>
            <family val="2"/>
          </rPr>
          <t>Groupe 78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8" authorId="0" shapeId="0" xr:uid="{00000000-0006-0000-0800-000001000000}">
      <text>
        <r>
          <rPr>
            <b/>
            <sz val="8"/>
            <color rgb="FF000000"/>
            <rFont val="Tahoma"/>
            <family val="2"/>
          </rPr>
          <t xml:space="preserve">Philippe BROGNON:
</t>
        </r>
        <r>
          <rPr>
            <sz val="8"/>
            <color rgb="FF000000"/>
            <rFont val="Tahoma"/>
            <family val="2"/>
          </rPr>
          <t>encodé dans onglet caractéristique, critère recettes du personnel du logicel. Permet au logiciel d'identifier par année les recettes afférentes au personnel (ape,assurance,subventions,autres, avec détermination de pourcentage le cas échéant, permettant au logiciel d'approcher au mieux le coût net du personnel)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8" authorId="0" shapeId="0" xr:uid="{00000000-0006-0000-0900-000001000000}">
      <text>
        <r>
          <rPr>
            <b/>
            <sz val="9"/>
            <color rgb="FF000000"/>
            <rFont val="Tahoma"/>
            <family val="2"/>
          </rPr>
          <t xml:space="preserve">user:
</t>
        </r>
        <r>
          <rPr>
            <sz val="9"/>
            <color rgb="FF000000"/>
            <rFont val="Tahoma"/>
            <family val="2"/>
          </rPr>
          <t>Comptes Généraux commençant par 60,61,62,63,64,65</t>
        </r>
      </text>
    </comment>
    <comment ref="A10" authorId="0" shapeId="0" xr:uid="{00000000-0006-0000-0900-000002000000}">
      <text>
        <r>
          <rPr>
            <b/>
            <sz val="9"/>
            <color rgb="FF000000"/>
            <rFont val="Tahoma"/>
            <family val="2"/>
          </rPr>
          <t xml:space="preserve">user:
</t>
        </r>
        <r>
          <rPr>
            <sz val="9"/>
            <color rgb="FF000000"/>
            <rFont val="Tahoma"/>
            <family val="2"/>
          </rPr>
          <t>Comptes de Produits commençant par 70,71,72,73,74,75</t>
        </r>
      </text>
    </comment>
    <comment ref="A14" authorId="0" shapeId="0" xr:uid="{00000000-0006-0000-0900-000003000000}">
      <text>
        <r>
          <rPr>
            <b/>
            <sz val="9"/>
            <color rgb="FF000000"/>
            <rFont val="Tahoma"/>
            <family val="2"/>
          </rPr>
          <t xml:space="preserve">user:
</t>
        </r>
        <r>
          <rPr>
            <sz val="9"/>
            <color rgb="FF000000"/>
            <rFont val="Tahoma"/>
            <family val="2"/>
          </rPr>
          <t>Comptes de produit commençant par 74</t>
        </r>
      </text>
    </comment>
    <comment ref="A15" authorId="0" shapeId="0" xr:uid="{00000000-0006-0000-0900-000004000000}">
      <text>
        <r>
          <rPr>
            <b/>
            <sz val="9"/>
            <color rgb="FF000000"/>
            <rFont val="Tahoma"/>
            <family val="2"/>
          </rPr>
          <t xml:space="preserve">user:
</t>
        </r>
        <r>
          <rPr>
            <sz val="9"/>
            <color rgb="FF000000"/>
            <rFont val="Tahoma"/>
            <family val="2"/>
          </rPr>
          <t>Comptes de produit commençant par 771,772,773</t>
        </r>
      </text>
    </comment>
    <comment ref="A16" authorId="0" shapeId="0" xr:uid="{00000000-0006-0000-0900-000005000000}">
      <text>
        <r>
          <rPr>
            <b/>
            <sz val="9"/>
            <color rgb="FF000000"/>
            <rFont val="Tahoma"/>
            <family val="2"/>
          </rPr>
          <t xml:space="preserve">user:
</t>
        </r>
        <r>
          <rPr>
            <sz val="9"/>
            <color rgb="FF000000"/>
            <rFont val="Tahoma"/>
            <family val="2"/>
          </rPr>
          <t>Comptes de charge commençant par 64</t>
        </r>
      </text>
    </comment>
    <comment ref="A17" authorId="0" shapeId="0" xr:uid="{00000000-0006-0000-0900-000006000000}">
      <text>
        <r>
          <rPr>
            <b/>
            <sz val="9"/>
            <color rgb="FF000000"/>
            <rFont val="Tahoma"/>
            <family val="2"/>
          </rPr>
          <t xml:space="preserve">user:
</t>
        </r>
        <r>
          <rPr>
            <sz val="9"/>
            <color rgb="FF000000"/>
            <rFont val="Tahoma"/>
            <family val="2"/>
          </rPr>
          <t>Comptes d echarge commençant par 671,672,673</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8" authorId="0" shapeId="0" xr:uid="{00000000-0006-0000-0C00-000001000000}">
      <text>
        <r>
          <rPr>
            <b/>
            <sz val="9"/>
            <color rgb="FF000000"/>
            <rFont val="Tahoma"/>
            <family val="2"/>
          </rPr>
          <t xml:space="preserve">user:
</t>
        </r>
        <r>
          <rPr>
            <sz val="9"/>
            <color rgb="FF000000"/>
            <rFont val="Tahoma"/>
            <family val="2"/>
          </rPr>
          <t>Balance des Comptes Généraux 1710x</t>
        </r>
      </text>
    </comment>
    <comment ref="B14" authorId="0" shapeId="0" xr:uid="{00000000-0006-0000-0C00-000002000000}">
      <text>
        <r>
          <rPr>
            <b/>
            <sz val="9"/>
            <color rgb="FF000000"/>
            <rFont val="Tahoma"/>
            <family val="2"/>
          </rPr>
          <t xml:space="preserve">user:
</t>
        </r>
        <r>
          <rPr>
            <sz val="9"/>
            <color rgb="FF000000"/>
            <rFont val="Tahoma"/>
            <family val="2"/>
          </rPr>
          <t>Balance des Comptes généraux 1715x</t>
        </r>
      </text>
    </comment>
    <comment ref="B25" authorId="0" shapeId="0" xr:uid="{00000000-0006-0000-0C00-000003000000}">
      <text>
        <r>
          <rPr>
            <b/>
            <sz val="9"/>
            <color rgb="FF000000"/>
            <rFont val="Tahoma"/>
            <family val="2"/>
          </rPr>
          <t xml:space="preserve">user:
</t>
        </r>
        <r>
          <rPr>
            <sz val="9"/>
            <color rgb="FF000000"/>
            <rFont val="Tahoma"/>
            <family val="2"/>
          </rPr>
          <t>Balance des Comptes généraux  1714x</t>
        </r>
      </text>
    </comment>
    <comment ref="B31" authorId="0" shapeId="0" xr:uid="{00000000-0006-0000-0C00-000004000000}">
      <text>
        <r>
          <rPr>
            <b/>
            <sz val="9"/>
            <color rgb="FF000000"/>
            <rFont val="Tahoma"/>
            <family val="2"/>
          </rPr>
          <t xml:space="preserve">user:
</t>
        </r>
        <r>
          <rPr>
            <sz val="9"/>
            <color rgb="FF000000"/>
            <rFont val="Tahoma"/>
            <family val="2"/>
          </rPr>
          <t>Balance des comptes généraux 1721x</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E00-000001000000}">
      <text>
        <r>
          <rPr>
            <b/>
            <sz val="9"/>
            <color rgb="FF000000"/>
            <rFont val="Tahoma"/>
            <family val="2"/>
          </rPr>
          <t xml:space="preserve">user:
</t>
        </r>
        <r>
          <rPr>
            <sz val="9"/>
            <color rgb="FF000000"/>
            <rFont val="Tahoma"/>
            <family val="2"/>
          </rPr>
          <t xml:space="preserve">Balance des Comptes généraux commençant par 55001,55600, 55700, 55201, 55210, 55300, 55010 </t>
        </r>
      </text>
    </comment>
    <comment ref="A7" authorId="0" shapeId="0" xr:uid="{00000000-0006-0000-0E00-000002000000}">
      <text>
        <r>
          <rPr>
            <b/>
            <sz val="9"/>
            <color rgb="FF000000"/>
            <rFont val="Tahoma"/>
            <family val="2"/>
          </rPr>
          <t xml:space="preserve">user:
</t>
        </r>
        <r>
          <rPr>
            <sz val="9"/>
            <color rgb="FF000000"/>
            <rFont val="Tahoma"/>
            <family val="2"/>
          </rPr>
          <t>Balance des Comptes généraux commençant par 55006, 55018, 55050, 55206.</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E34" authorId="0" shapeId="0" xr:uid="{00000000-0006-0000-1000-000001000000}">
      <text>
        <r>
          <rPr>
            <b/>
            <sz val="8"/>
            <color rgb="FF000000"/>
            <rFont val="Tahoma"/>
            <family val="2"/>
          </rPr>
          <t xml:space="preserve">Philippe BROGNON:
</t>
        </r>
        <r>
          <rPr>
            <sz val="8"/>
            <color rgb="FF000000"/>
            <rFont val="Tahoma"/>
            <family val="2"/>
          </rPr>
          <t>doit être égal à la variation annuelle calculée en D34</t>
        </r>
      </text>
    </comment>
  </commentList>
</comments>
</file>

<file path=xl/sharedStrings.xml><?xml version="1.0" encoding="utf-8"?>
<sst xmlns="http://schemas.openxmlformats.org/spreadsheetml/2006/main" count="956" uniqueCount="740">
  <si>
    <t>Administration communale de:</t>
  </si>
  <si>
    <t>Gestion informatique du document.</t>
  </si>
  <si>
    <t>Commandes :</t>
  </si>
  <si>
    <t>Cliquez sur la commande&gt;&gt;&gt;</t>
  </si>
  <si>
    <t>Enregistré</t>
  </si>
  <si>
    <t>SYNTHÈSE ANALYTIQUE</t>
  </si>
  <si>
    <t>Code INS</t>
  </si>
  <si>
    <t>Exercice:</t>
  </si>
  <si>
    <t>Modèle officiel généré par l'application eComptes © SPW Intérieur et Action Sociale</t>
  </si>
  <si>
    <t>Version:</t>
  </si>
  <si>
    <t>Commune de :</t>
  </si>
  <si>
    <t>Adresse de l'administration:</t>
  </si>
  <si>
    <t>Adresse du site internet:</t>
  </si>
  <si>
    <t>Directeur Général:</t>
  </si>
  <si>
    <t>Tél:</t>
  </si>
  <si>
    <t>Fax:</t>
  </si>
  <si>
    <t>Email:</t>
  </si>
  <si>
    <t>Directeur Financier:</t>
  </si>
  <si>
    <t>Service des Finances,  personne de contact:</t>
  </si>
  <si>
    <t>SYNTHESE ANALYTIQUE</t>
  </si>
  <si>
    <t>Table des matières</t>
  </si>
  <si>
    <t>Tableau de bord général de la commune</t>
  </si>
  <si>
    <t>1-a: Carte d'identité de la commune</t>
  </si>
  <si>
    <t>1-b: Evolution des résultats bugétaires ordinaires</t>
  </si>
  <si>
    <t>Evolution des principales données budgétaires</t>
  </si>
  <si>
    <t>2-1: Recettes et dépenses ordinaires et taux de réalisation du budget</t>
  </si>
  <si>
    <t>2-2: Les recettes ordinaires</t>
  </si>
  <si>
    <t>2-3: Les dépenses ordinaires</t>
  </si>
  <si>
    <t>2-4: Les dépenses de personnel</t>
  </si>
  <si>
    <t>2-5: Les dépenses extraordinaires d'investissement</t>
  </si>
  <si>
    <t>2-6: Le financement des investissements:</t>
  </si>
  <si>
    <t>2-7: Le financement des investissements les imputations:</t>
  </si>
  <si>
    <t>Analyse des charges et des produits</t>
  </si>
  <si>
    <t xml:space="preserve">3-1 Evolution des charges et produits courants </t>
  </si>
  <si>
    <t>Etat des créances restant à recouvrer au 31/12</t>
  </si>
  <si>
    <t>Etat de l'endettement de la commune</t>
  </si>
  <si>
    <t>5-1 La dette financière (investissements + assainissement)</t>
  </si>
  <si>
    <t>5-2 La dette à court terme (Fournisseurs, tiers …)</t>
  </si>
  <si>
    <t>Etat et fluctuation de la trésorerie</t>
  </si>
  <si>
    <t>6-1 Etat et rendement de la trésorerie</t>
  </si>
  <si>
    <t>6-2 Evolution sur le dernier exercice</t>
  </si>
  <si>
    <t>Etat des réserves et des provisions</t>
  </si>
  <si>
    <t>Tableau synthétique des mutations de l'actif immobilisé</t>
  </si>
  <si>
    <t>Droits et engagements hors bilan</t>
  </si>
  <si>
    <t>Récapitulatif par secteur des tiers disposant d'une aide financière</t>
  </si>
  <si>
    <t>Les principaux fournisseurs</t>
  </si>
  <si>
    <t>Indicateurs et ratios</t>
  </si>
  <si>
    <t>Note du Receveur, explication des principaux écarts</t>
  </si>
  <si>
    <t>1. Tableau de bord général</t>
  </si>
  <si>
    <t>1.a: Carte d'identité de la commune</t>
  </si>
  <si>
    <t>Situation au 31 décembre</t>
  </si>
  <si>
    <t>Objet:</t>
  </si>
  <si>
    <t>Exercice</t>
  </si>
  <si>
    <t>Chiffres:</t>
  </si>
  <si>
    <t>Superficie (km2)</t>
  </si>
  <si>
    <t>Densité de population</t>
  </si>
  <si>
    <t>au Km2</t>
  </si>
  <si>
    <t>Population</t>
  </si>
  <si>
    <t xml:space="preserve">Population scolaire </t>
  </si>
  <si>
    <t>(nombre d'élèves au 31/12</t>
  </si>
  <si>
    <t>inscrits dans le réseau</t>
  </si>
  <si>
    <t>communal)</t>
  </si>
  <si>
    <t>m de voirie /hab.</t>
  </si>
  <si>
    <t>Voirie communale (kms)</t>
  </si>
  <si>
    <t>Membre de la zone de police de :</t>
  </si>
  <si>
    <t>Composée des communes de:</t>
  </si>
  <si>
    <t>Membre du service incendie de :</t>
  </si>
  <si>
    <t>Type de centre:</t>
  </si>
  <si>
    <t>Contrat de sécurité Oui/Non:</t>
  </si>
  <si>
    <t>Régies autonomes:</t>
  </si>
  <si>
    <t>Régies non-autonomes:</t>
  </si>
  <si>
    <t>Additionnel à l' IPP</t>
  </si>
  <si>
    <t>Additionnel au précompte immobilier</t>
  </si>
  <si>
    <t>Taux</t>
  </si>
  <si>
    <t>Rendement de l'additionnel</t>
  </si>
  <si>
    <t>( %  / centime)</t>
  </si>
  <si>
    <t>Nombre de personnes occupées par la commune :</t>
  </si>
  <si>
    <t>soit :</t>
  </si>
  <si>
    <t>équivalents temps-plein.</t>
  </si>
  <si>
    <t>1.b: Evolution des résultats budgétaires ordinaires:</t>
  </si>
  <si>
    <t xml:space="preserve">                Résultat budgétaire ordinaire *</t>
  </si>
  <si>
    <t>Exercices:</t>
  </si>
  <si>
    <t>Résultat reporté des ex.antérieurs</t>
  </si>
  <si>
    <t xml:space="preserve">Solde des opérations ex. antérieurs </t>
  </si>
  <si>
    <t>Résultats  Exercices antérieurs</t>
  </si>
  <si>
    <t>Solde des opérations de l'exercice propres</t>
  </si>
  <si>
    <t>Solde net des opérations de prélèvt hors 060</t>
  </si>
  <si>
    <t>Résultats  Exercice Propre</t>
  </si>
  <si>
    <t>Prélèvements (060)</t>
  </si>
  <si>
    <t>Résultat global:</t>
  </si>
  <si>
    <t>1.b.2.</t>
  </si>
  <si>
    <t>Ventilation économique des résultats budgétaires</t>
  </si>
  <si>
    <t>Dépenses ordinaires (engagements actés aux comptes)</t>
  </si>
  <si>
    <t>Personnel</t>
  </si>
  <si>
    <t>Fonctionnement</t>
  </si>
  <si>
    <t>Transferts</t>
  </si>
  <si>
    <t>Dette</t>
  </si>
  <si>
    <t>Prélèvements</t>
  </si>
  <si>
    <t>Total (exercice propre)</t>
  </si>
  <si>
    <t>Exercices antérieurs</t>
  </si>
  <si>
    <t>Total général</t>
  </si>
  <si>
    <t>Recettes ordinaires (Droits actés aux comptes)</t>
  </si>
  <si>
    <t>Prestation</t>
  </si>
  <si>
    <t>Evolution durant l'exercice des principales données budgétaires - exercice propre / hors prélèvement</t>
  </si>
  <si>
    <t>2-1: Recettes et dépenses ordinaire et taux de réalisation du budget</t>
  </si>
  <si>
    <t>Dépenses par habitant (engagements)</t>
  </si>
  <si>
    <t>Budget initial (BI)</t>
  </si>
  <si>
    <t>Budget final (BF)</t>
  </si>
  <si>
    <t>Engagements (compte)</t>
  </si>
  <si>
    <t>Taux de réalisation</t>
  </si>
  <si>
    <t>BF/BI</t>
  </si>
  <si>
    <t>Compte/BI</t>
  </si>
  <si>
    <t>Compte/BF</t>
  </si>
  <si>
    <t>Total</t>
  </si>
  <si>
    <t>Recettes par habitant (droits constatés)</t>
  </si>
  <si>
    <t>Droits constatés (compte)</t>
  </si>
  <si>
    <t>Les recettes</t>
  </si>
  <si>
    <t>RECETTES DE PRESTATIONS</t>
  </si>
  <si>
    <t>Vente de bois</t>
  </si>
  <si>
    <t>Locations patrimoine</t>
  </si>
  <si>
    <t>Vente d'eau</t>
  </si>
  <si>
    <t>Recettes des installations culturelles et sportives</t>
  </si>
  <si>
    <t>Autres</t>
  </si>
  <si>
    <t>Variations en pourcentage:</t>
  </si>
  <si>
    <t>Sous-total prestations</t>
  </si>
  <si>
    <t>RECETTES DE TRANSFERTS</t>
  </si>
  <si>
    <t>Prestations</t>
  </si>
  <si>
    <t>Fonds des communes : dotation principale</t>
  </si>
  <si>
    <t>Fonds des communes : dotation spécifique</t>
  </si>
  <si>
    <t>Tonus axe 1</t>
  </si>
  <si>
    <t>Totaux</t>
  </si>
  <si>
    <t>Sous-total Fonds des communes</t>
  </si>
  <si>
    <t xml:space="preserve">Précompte immobilier </t>
  </si>
  <si>
    <t>IPP</t>
  </si>
  <si>
    <t>Taxes automobiles</t>
  </si>
  <si>
    <t>Autres taxes additionnelles</t>
  </si>
  <si>
    <t>Sous-total "taxes additionnelles"</t>
  </si>
  <si>
    <t>Traitement des déchets ménagers</t>
  </si>
  <si>
    <t>Taxe sur immondices</t>
  </si>
  <si>
    <t>Vente sacs</t>
  </si>
  <si>
    <t>Recettes:</t>
  </si>
  <si>
    <t>Taxes industrielles, commerciales et agricoles</t>
  </si>
  <si>
    <t>Dépenses :</t>
  </si>
  <si>
    <t>Autres taxes locales</t>
  </si>
  <si>
    <t>Résultat:</t>
  </si>
  <si>
    <t>Sous-total "taxes locales"</t>
  </si>
  <si>
    <t>Total des recettes fiscales</t>
  </si>
  <si>
    <t>Subventions pour le personnel enseignant</t>
  </si>
  <si>
    <t>Subventions APE</t>
  </si>
  <si>
    <t>Total des subventions pour le personnel</t>
  </si>
  <si>
    <t>Subventions fonctionnement enseignement</t>
  </si>
  <si>
    <t>Quote-part incendie</t>
  </si>
  <si>
    <t>Contrat de sécurité</t>
  </si>
  <si>
    <t>Subventions "politique Grandes Villes"</t>
  </si>
  <si>
    <t>Remboursement emprunts part Etat</t>
  </si>
  <si>
    <t>Remboursement CRAC</t>
  </si>
  <si>
    <t>Autres subventions &amp; transferts</t>
  </si>
  <si>
    <t>Sous-total Subsides</t>
  </si>
  <si>
    <t>Tonus axe 2</t>
  </si>
  <si>
    <t>Sous-total rec. de transferts</t>
  </si>
  <si>
    <t>RECETTES DE DETTE</t>
  </si>
  <si>
    <t>intérêts créditeurs</t>
  </si>
  <si>
    <t>Dividendes Holding Communal (Dexia)</t>
  </si>
  <si>
    <t>Dividendes Intercommunale Énergétique</t>
  </si>
  <si>
    <t>Dividendes eau</t>
  </si>
  <si>
    <t>Autres dividendes</t>
  </si>
  <si>
    <t>Bénéfice des Régies communales</t>
  </si>
  <si>
    <t>Autres recettes de dettes (divers)</t>
  </si>
  <si>
    <t>sous-total recettes de dette</t>
  </si>
  <si>
    <t>sous-total recettes prélèvement exercice</t>
  </si>
  <si>
    <t>TOTAL RECETTES EXERCICE</t>
  </si>
  <si>
    <t>Boni Exercices antérieurs</t>
  </si>
  <si>
    <t>TOTAL RECETTES</t>
  </si>
  <si>
    <t>Les dépenses</t>
  </si>
  <si>
    <t>2-3: Les dépenses ordinaires (dépenses engagées)</t>
  </si>
  <si>
    <t>Nombre d'équivalent temps plein au 31/12</t>
  </si>
  <si>
    <t>DEPENSES DE PERSONNEL</t>
  </si>
  <si>
    <t>Traitements personnel non subsidié</t>
  </si>
  <si>
    <t>Traitements personnel Subsidié</t>
  </si>
  <si>
    <t>Traitements personnel enseignement (payé par commune)</t>
  </si>
  <si>
    <t>Traitements personnel pompier</t>
  </si>
  <si>
    <t>Traitements mandataires</t>
  </si>
  <si>
    <t>Jetons de présence</t>
  </si>
  <si>
    <t>&lt;Totaux</t>
  </si>
  <si>
    <t>Traitement enseignement subsidié à 100%</t>
  </si>
  <si>
    <t>Assurance-loi</t>
  </si>
  <si>
    <t>sous-total dép. personnel</t>
  </si>
  <si>
    <t>DEPENSES DE FONCTIONNEMENT</t>
  </si>
  <si>
    <t>Frais administratifs IPP</t>
  </si>
  <si>
    <t>Déchets</t>
  </si>
  <si>
    <t>Téléphonie</t>
  </si>
  <si>
    <t>Transfert</t>
  </si>
  <si>
    <t>Correspondance</t>
  </si>
  <si>
    <t>Carburant</t>
  </si>
  <si>
    <t>Consommation d'eau</t>
  </si>
  <si>
    <t>Chauffage, électricité, gaz</t>
  </si>
  <si>
    <t>Eclairage public</t>
  </si>
  <si>
    <t>Assurances</t>
  </si>
  <si>
    <t>Frais de la gestion informatique</t>
  </si>
  <si>
    <t>Autres Frais de fonctionnement des bâtiments</t>
  </si>
  <si>
    <t>Travaux et fourniture pour la voirie</t>
  </si>
  <si>
    <t>Autres Frais techniques</t>
  </si>
  <si>
    <t>Divers</t>
  </si>
  <si>
    <t>sous-total dép. fonctionnement</t>
  </si>
  <si>
    <t>DEPENSES DE TRANSFERTS</t>
  </si>
  <si>
    <t>Intervention au CPAS</t>
  </si>
  <si>
    <t>Intervention Zone de police</t>
  </si>
  <si>
    <t>Intervention SRI</t>
  </si>
  <si>
    <t>Intervention Hôpital</t>
  </si>
  <si>
    <t>Intervention traitement des déchets</t>
  </si>
  <si>
    <t>Intervention fabriques d'église &amp; laïcité</t>
  </si>
  <si>
    <t>Autres cotisations intercommunales</t>
  </si>
  <si>
    <t xml:space="preserve">Autres cotisations </t>
  </si>
  <si>
    <t>Subventions associations  (Voir liste)</t>
  </si>
  <si>
    <t>sous-total dép. transferts</t>
  </si>
  <si>
    <t>DEPENSES DE DETTE</t>
  </si>
  <si>
    <t>Intérêts débiteurs</t>
  </si>
  <si>
    <t>Charges emprunts part-propre Investissements</t>
  </si>
  <si>
    <t>Charges emprunts Assainissement</t>
  </si>
  <si>
    <t>Interventions communales au CRAC</t>
  </si>
  <si>
    <t>Charges emprunts tiers</t>
  </si>
  <si>
    <t>Charges emprunts part Etat</t>
  </si>
  <si>
    <t>Prise en charge du déficit des régies communales</t>
  </si>
  <si>
    <t xml:space="preserve">Autres </t>
  </si>
  <si>
    <t>sous-total dép. dette</t>
  </si>
  <si>
    <t>sous-total dép. prélèvements exercice</t>
  </si>
  <si>
    <t>TOTAL DEPENSES EXERCICE</t>
  </si>
  <si>
    <t>Mali Exercices antérieurs</t>
  </si>
  <si>
    <t>TOTAL DEPENSES</t>
  </si>
  <si>
    <t>2-4 Les dépenses de personnel</t>
  </si>
  <si>
    <t>DEPENSES ORDINAIRES DE PERSONNEL 
ET  DES MANDATAIRES</t>
  </si>
  <si>
    <t xml:space="preserve">Dépenses </t>
  </si>
  <si>
    <t>Recettes</t>
  </si>
  <si>
    <t>Coût net (D-R)</t>
  </si>
  <si>
    <t>Nombre moyen d'équivalents temps plein (moyenne des 4 trimestres)</t>
  </si>
  <si>
    <t>Statutaires</t>
  </si>
  <si>
    <t>Contractuels non subventionnés</t>
  </si>
  <si>
    <t>Contractuels subventionnés</t>
  </si>
  <si>
    <t>Totaux:</t>
  </si>
  <si>
    <t>Coût net moyen par équivalent temps plein:</t>
  </si>
  <si>
    <t>Rapport coût net - volume des dépenses ordinaires</t>
  </si>
  <si>
    <t>Evolution en pourcentage</t>
  </si>
  <si>
    <t>Dépenses brutes</t>
  </si>
  <si>
    <t>Coût net</t>
  </si>
  <si>
    <t>3-1 Compte de résultats- Evolution</t>
  </si>
  <si>
    <t>Cash-Flow et taux de couverture des emprunts</t>
  </si>
  <si>
    <t>Charges courantes</t>
  </si>
  <si>
    <t>A</t>
  </si>
  <si>
    <t>Produits courants</t>
  </si>
  <si>
    <t>B</t>
  </si>
  <si>
    <t>Résultats courants</t>
  </si>
  <si>
    <t>Récupération des produits d'emprunts</t>
  </si>
  <si>
    <t>C</t>
  </si>
  <si>
    <t>Produits exceptionnels</t>
  </si>
  <si>
    <t>D</t>
  </si>
  <si>
    <t>Remboursement des emprunts</t>
  </si>
  <si>
    <t>E</t>
  </si>
  <si>
    <t>Charges exceptionnelles</t>
  </si>
  <si>
    <t>F</t>
  </si>
  <si>
    <t>Cash-Flow</t>
  </si>
  <si>
    <t>(B-C+D)-(A-E+F)</t>
  </si>
  <si>
    <t>Le Cash-flow peut être considéré comme le surplus financier généré par l'activité communale au cours de l'exercice.  Le cash-flow permet de calculer le ratio suivant qui donne une idée de la capacité de la commune à rembourser ses emprunts.</t>
  </si>
  <si>
    <t>Charges financières (voir "Dette")</t>
  </si>
  <si>
    <t>G</t>
  </si>
  <si>
    <t>Ratio de couverture des emprunts:</t>
  </si>
  <si>
    <t>(CF+G)/(E-C+G)</t>
  </si>
  <si>
    <t>Le ratio de couverture des emprunts par le cash-flow = (Cash-flow + Charges financières) / (Remboursements d'emprunts – Récupérations de remboursements + Charges financières)
Plus ce ratio est supérieur à l'unité plus la commune peut emprunter à l'avenir sans être obligée d'augmenter ses produits ou de diminuer ses charges.  Dans ce calcul, les charges financières sont les intérêts des emprunts, et les remboursements leurs amortissements.</t>
  </si>
  <si>
    <t>4- Créances à recouvrer au 31/12:</t>
  </si>
  <si>
    <t>40001</t>
  </si>
  <si>
    <t>Débiteurs taxes,redevances,produits par nature et exercice</t>
  </si>
  <si>
    <t>40002</t>
  </si>
  <si>
    <t>Débiteurs taxes,redevances,produits par cpte partic. indivi.</t>
  </si>
  <si>
    <t>40003</t>
  </si>
  <si>
    <t>Débiteurs de produits d'exploitation par nature et exercice</t>
  </si>
  <si>
    <t>40004</t>
  </si>
  <si>
    <t>Débiteurs de produits d'exploitation par compte parti. indiv</t>
  </si>
  <si>
    <t>40700-41700</t>
  </si>
  <si>
    <t xml:space="preserve">Débiteurs douteux </t>
  </si>
  <si>
    <t>41100</t>
  </si>
  <si>
    <t>TVA récuperable sur dépenses des services assujettis</t>
  </si>
  <si>
    <t>41204</t>
  </si>
  <si>
    <t xml:space="preserve">Impots et taxes additionnels à percevoir </t>
  </si>
  <si>
    <t>41301</t>
  </si>
  <si>
    <t xml:space="preserve">Subsides d'investissement en capital,dons et legs </t>
  </si>
  <si>
    <t>41302</t>
  </si>
  <si>
    <t xml:space="preserve">Subsides d'exploitation </t>
  </si>
  <si>
    <t>Emprunts</t>
  </si>
  <si>
    <t>Location-financement</t>
  </si>
  <si>
    <t>Empunts publics</t>
  </si>
  <si>
    <t>Intérêts et dividendes</t>
  </si>
  <si>
    <t>Débiteurs divers</t>
  </si>
  <si>
    <t>425</t>
  </si>
  <si>
    <t>Récupération des emprunts et des prêts</t>
  </si>
  <si>
    <t>428</t>
  </si>
  <si>
    <t>Crédits exigibles</t>
  </si>
  <si>
    <t>46101</t>
  </si>
  <si>
    <t>Avances accordées et acomptes 0021</t>
  </si>
  <si>
    <t>46102</t>
  </si>
  <si>
    <t>Garanties et cautionnements versés 0021</t>
  </si>
  <si>
    <t>46103</t>
  </si>
  <si>
    <t>Acomptes et avances au personnel communal 0021</t>
  </si>
  <si>
    <t>46105</t>
  </si>
  <si>
    <t>Récupérations de garanties sur emprunts 0021</t>
  </si>
  <si>
    <t>2-5: Les dépenses extraordinaires d'investissement (groupe économique 91)</t>
  </si>
  <si>
    <t>Investissements (dépenses engagées dans l'exercice par nature fonctionnelle)</t>
  </si>
  <si>
    <t>INVESTISSEMENTS</t>
  </si>
  <si>
    <t>Fonctions</t>
  </si>
  <si>
    <t>(groupe économique 91)</t>
  </si>
  <si>
    <t>0 Recettes et dépenses générales</t>
  </si>
  <si>
    <t>Années</t>
  </si>
  <si>
    <t>1 Administration générale</t>
  </si>
  <si>
    <t>Montant total</t>
  </si>
  <si>
    <t>3 Sécurité</t>
  </si>
  <si>
    <t>Budget Initial</t>
  </si>
  <si>
    <t>4 Voiries-communications</t>
  </si>
  <si>
    <t>Compte (engagements)</t>
  </si>
  <si>
    <t>5 Industrie - commerce</t>
  </si>
  <si>
    <t>6 Sylviculture- Agriculture</t>
  </si>
  <si>
    <t>70&gt;75 Enseignement</t>
  </si>
  <si>
    <t>76&gt;77 Culture et sports</t>
  </si>
  <si>
    <t>78 Radio, télévision, presse</t>
  </si>
  <si>
    <t>79 Culte</t>
  </si>
  <si>
    <t>80&gt;86 Action Sociale </t>
  </si>
  <si>
    <t>87 Santé publique et hygiène</t>
  </si>
  <si>
    <t>90&gt;92 Logement</t>
  </si>
  <si>
    <t>93 Aménagement du territoire</t>
  </si>
  <si>
    <t xml:space="preserve">Totaux </t>
  </si>
  <si>
    <t>Synthèse sur 4 ans:</t>
  </si>
  <si>
    <t>Subsides</t>
  </si>
  <si>
    <t>Auto-financement</t>
  </si>
  <si>
    <t>Recettes hors Boni</t>
  </si>
  <si>
    <t>Taux d'auto-financement:</t>
  </si>
  <si>
    <t>2-7: Les dépenses extraordinaires d'investissement (groupe économique 91)</t>
  </si>
  <si>
    <t>Investissements , dépenses imputées dans l'exercice par nature fonctionnelle</t>
  </si>
  <si>
    <t>0 Administration générale</t>
  </si>
  <si>
    <t>Compte (imputations)</t>
  </si>
  <si>
    <t>78  Radio, télévision, presse</t>
  </si>
  <si>
    <t>5-1 La dette financière</t>
  </si>
  <si>
    <t xml:space="preserve">1. </t>
  </si>
  <si>
    <t>Dette part propre</t>
  </si>
  <si>
    <t>Encours au 31/12</t>
  </si>
  <si>
    <t>Remboursements</t>
  </si>
  <si>
    <t>Intérêts</t>
  </si>
  <si>
    <t>Charges totales</t>
  </si>
  <si>
    <t>Durée théorique moy de remboursement</t>
  </si>
  <si>
    <t>2.</t>
  </si>
  <si>
    <t>Dette d'assainissement (CRAC)</t>
  </si>
  <si>
    <t>2.a.</t>
  </si>
  <si>
    <t>Part communale</t>
  </si>
  <si>
    <t>2.b.</t>
  </si>
  <si>
    <t>Part régionale (CRAC)</t>
  </si>
  <si>
    <t xml:space="preserve">3. </t>
  </si>
  <si>
    <t>Dette Part Etat</t>
  </si>
  <si>
    <t>4.</t>
  </si>
  <si>
    <t>Dette pour Tiers</t>
  </si>
  <si>
    <t xml:space="preserve">5. </t>
  </si>
  <si>
    <t>Dette garantie par la commune</t>
  </si>
  <si>
    <t>Encours</t>
  </si>
  <si>
    <t>Encours part communale (=1+2.a)</t>
  </si>
  <si>
    <t>Total des intérêts supportés par la commune</t>
  </si>
  <si>
    <t>5-2 La dette à court terme: (fournisseurs, tiers , …)</t>
  </si>
  <si>
    <t>44000</t>
  </si>
  <si>
    <t xml:space="preserve">Fournisseurs </t>
  </si>
  <si>
    <t>45100</t>
  </si>
  <si>
    <t xml:space="preserve">TVA sur services assujettis à payer </t>
  </si>
  <si>
    <t>45110</t>
  </si>
  <si>
    <t xml:space="preserve">TVA à payer après perception des tiers  </t>
  </si>
  <si>
    <t>45200</t>
  </si>
  <si>
    <t xml:space="preserve">Impots et taxes à payer </t>
  </si>
  <si>
    <t>45300</t>
  </si>
  <si>
    <t>Précompte professionnel sur rémunérations</t>
  </si>
  <si>
    <t>45310</t>
  </si>
  <si>
    <t xml:space="preserve">Précompte mobilier retenu </t>
  </si>
  <si>
    <t>45400</t>
  </si>
  <si>
    <t xml:space="preserve">Cotisation O.N.S.S.A.P.L. et autres organismes </t>
  </si>
  <si>
    <t>45452</t>
  </si>
  <si>
    <t xml:space="preserve">Cotisations pour la pension des mandataires </t>
  </si>
  <si>
    <t>45453</t>
  </si>
  <si>
    <t xml:space="preserve">Cotisations à la caisse communale de pensions </t>
  </si>
  <si>
    <t>45500</t>
  </si>
  <si>
    <t xml:space="preserve">Indemnités et salaires nets à payer </t>
  </si>
  <si>
    <t>45820</t>
  </si>
  <si>
    <t xml:space="preserve">Autres retenues sur les traitements </t>
  </si>
  <si>
    <t>46401</t>
  </si>
  <si>
    <t xml:space="preserve">Avances et acomptes reçus de créditeurs divers </t>
  </si>
  <si>
    <t>46402</t>
  </si>
  <si>
    <t>Garanties et cautionnements reçus de créditeurs</t>
  </si>
  <si>
    <t>46501</t>
  </si>
  <si>
    <t xml:space="preserve">Prêts octroyés à payer </t>
  </si>
  <si>
    <t>46502</t>
  </si>
  <si>
    <t xml:space="preserve">Subsides octroyés à payer </t>
  </si>
  <si>
    <t>46503</t>
  </si>
  <si>
    <t xml:space="preserve">compte annulé </t>
  </si>
  <si>
    <t>46601</t>
  </si>
  <si>
    <t xml:space="preserve">Créditeurs divers </t>
  </si>
  <si>
    <t>46701</t>
  </si>
  <si>
    <t xml:space="preserve">Participations à payer </t>
  </si>
  <si>
    <t>48100</t>
  </si>
  <si>
    <t xml:space="preserve">Opérations diverses pour compte de tiers </t>
  </si>
  <si>
    <t>48400</t>
  </si>
  <si>
    <t>Récupération pour une  autre commune</t>
  </si>
  <si>
    <t>48500</t>
  </si>
  <si>
    <t xml:space="preserve">Dons, legs et fondations </t>
  </si>
  <si>
    <t>7 Etat des réserves et des provisions</t>
  </si>
  <si>
    <t>Fonds de réserve ordinaire</t>
  </si>
  <si>
    <t>Solde Initial</t>
  </si>
  <si>
    <t>Alimentation</t>
  </si>
  <si>
    <t>Utilisation</t>
  </si>
  <si>
    <t>Solde 31/12</t>
  </si>
  <si>
    <t>Fonds de réserve extraordinaire</t>
  </si>
  <si>
    <t>Provisions pour risques et charges:</t>
  </si>
  <si>
    <t>Etat de la trésorerie au 31/12</t>
  </si>
  <si>
    <t>Trésorerie courante</t>
  </si>
  <si>
    <t>Trésorerie des emprunts</t>
  </si>
  <si>
    <t>Crédit de trésorerie court terme</t>
  </si>
  <si>
    <t>Intérêts et produits(total au 31/12)</t>
  </si>
  <si>
    <t>Intérêts créditeurs</t>
  </si>
  <si>
    <t>Produits des placements</t>
  </si>
  <si>
    <t>Précomptes et taxes sur placements</t>
  </si>
  <si>
    <t>Rendement net de la trésorerie</t>
  </si>
  <si>
    <t>Volume total des placement &gt; à 1 an:</t>
  </si>
  <si>
    <t>Fonds placés pour dons et legs:</t>
  </si>
  <si>
    <t>6-2 Evolution de la trésorerie au cours du dernier exercice</t>
  </si>
  <si>
    <t>Solde de trésorerie courante à l'issue de chaque mois (sur base des situations mensuelles de caisse)</t>
  </si>
  <si>
    <t>Solde</t>
  </si>
  <si>
    <t>Dépenses</t>
  </si>
  <si>
    <t>1er janvier</t>
  </si>
  <si>
    <t>janvier</t>
  </si>
  <si>
    <t>février</t>
  </si>
  <si>
    <t>mars</t>
  </si>
  <si>
    <t>avril</t>
  </si>
  <si>
    <t>mai</t>
  </si>
  <si>
    <t>juin</t>
  </si>
  <si>
    <t>juillet</t>
  </si>
  <si>
    <t>août</t>
  </si>
  <si>
    <t>septembre</t>
  </si>
  <si>
    <t>octobre</t>
  </si>
  <si>
    <t>novembre</t>
  </si>
  <si>
    <t>décembre</t>
  </si>
  <si>
    <t>Volume annuel:</t>
  </si>
  <si>
    <t>8 Tableau synthétique des mutations de l'actif immobilisé</t>
  </si>
  <si>
    <t>Mutations en + Acquisitions et investissements</t>
  </si>
  <si>
    <t>Mutations en - Ventes</t>
  </si>
  <si>
    <t>Réévaluations</t>
  </si>
  <si>
    <t>Amortissements</t>
  </si>
  <si>
    <t>EVALUATION DES OPERATIONS DE L'EXERCICE</t>
  </si>
  <si>
    <t xml:space="preserve">I .Immobilisations incorporelles </t>
  </si>
  <si>
    <t>L'évaluation  des opérations de l'exercice a été réalisée conformément à la législation</t>
  </si>
  <si>
    <t>II.Immobilisations corporelles</t>
  </si>
  <si>
    <t>22/26</t>
  </si>
  <si>
    <t xml:space="preserve">en vigueur. </t>
  </si>
  <si>
    <t>Patrimoine immobilier</t>
  </si>
  <si>
    <t xml:space="preserve">      A. Terres et terrains non bâtis ..........................................................................................................</t>
  </si>
  <si>
    <t>Il convient notamment de noter que les réévaluations ont été établies :</t>
  </si>
  <si>
    <t xml:space="preserve">      B. Constructions et leurs terrains ........................................................................................................... </t>
  </si>
  <si>
    <t xml:space="preserve">      C. Voiries ..........................................................................................................</t>
  </si>
  <si>
    <t>- pour les terrains, sur base du rendement du centime additionnel. Celui-ci est de</t>
  </si>
  <si>
    <t xml:space="preserve">      D. Ouvrages d'art ..........................................................................................................</t>
  </si>
  <si>
    <t>pour l'exercice en cours contre</t>
  </si>
  <si>
    <t xml:space="preserve"> pour l'exercice précédent.</t>
  </si>
  <si>
    <t xml:space="preserve">      E. Cours et plans d'eau ..........................................................................................................</t>
  </si>
  <si>
    <t>Patrimoine mobilier</t>
  </si>
  <si>
    <t>Taux du réajustement</t>
  </si>
  <si>
    <t xml:space="preserve">      F. Mobilier, matériel, équipements et sign. routière..........................................................................................................</t>
  </si>
  <si>
    <t>230/3</t>
  </si>
  <si>
    <t>C.Ad. Ex. N - C.Ad. Ex N-1/</t>
  </si>
  <si>
    <t xml:space="preserve">      G. Patrimoine artistique et mobilier divers ..........................................................................................................</t>
  </si>
  <si>
    <t>C.Ad. Ex N-1</t>
  </si>
  <si>
    <t>Autres immobilisations</t>
  </si>
  <si>
    <t xml:space="preserve">      H. Immobilisations en cours d'exécution ...........................................................................................................</t>
  </si>
  <si>
    <t>- pour les bâtiments, sur base de l'indice ABEX. Celui-ci est de</t>
  </si>
  <si>
    <t>pour l'exercice en</t>
  </si>
  <si>
    <t xml:space="preserve">      I. Droits réels d'emphythéoses et superficies ..........................................................................................................</t>
  </si>
  <si>
    <t xml:space="preserve">  cours contre</t>
  </si>
  <si>
    <t>pour l'exercice précédent.</t>
  </si>
  <si>
    <t xml:space="preserve">      J. Immobilisations en location-financement ..........................................................................................................</t>
  </si>
  <si>
    <t>262/3</t>
  </si>
  <si>
    <t>III.Subsides d'investissements accordés</t>
  </si>
  <si>
    <t xml:space="preserve">      A. Aux entreprises privées ..........................................................................................................</t>
  </si>
  <si>
    <t>ABEX Ex. N - ABEX Ex N-1</t>
  </si>
  <si>
    <t xml:space="preserve">      B. Aux ménages, ASBL et autres organismes ..........................................................................................................</t>
  </si>
  <si>
    <t xml:space="preserve"> ABEX Ex N-1</t>
  </si>
  <si>
    <t xml:space="preserve">      C. A l'Autorité supérieure ..........................................................................................................</t>
  </si>
  <si>
    <t xml:space="preserve">      D. Aux autres pouvoirs publics ..........................................................................................................</t>
  </si>
  <si>
    <t>Si il a été fait exception aux règles légales , veuillez en détailler la raison ci-après:</t>
  </si>
  <si>
    <t>IV.Promesses de subsides et prêts accordés</t>
  </si>
  <si>
    <t xml:space="preserve">      A. Promesse de subsides à recevoir...........................................................................................................</t>
  </si>
  <si>
    <t>270/4</t>
  </si>
  <si>
    <t xml:space="preserve">      B. Prêts accordés ..........................................................................................................</t>
  </si>
  <si>
    <t>V.Autres actifs financiers</t>
  </si>
  <si>
    <t xml:space="preserve">      A. Participations et titres à revenus fixes ..........................................................................................................</t>
  </si>
  <si>
    <t>282/5</t>
  </si>
  <si>
    <t xml:space="preserve">      B. Cautionnements versés à plus d'un an ..........................................................................................................</t>
  </si>
  <si>
    <t>Variation:</t>
  </si>
  <si>
    <t>&lt;total des mutations,réévaluations et amortissements</t>
  </si>
  <si>
    <t>10- Récapitulatif des tiers subsidiés</t>
  </si>
  <si>
    <t>Montants des subsides accordés</t>
  </si>
  <si>
    <t>C.généraux:</t>
  </si>
  <si>
    <t xml:space="preserve">Catégories de tiers </t>
  </si>
  <si>
    <t>63110</t>
  </si>
  <si>
    <t>Subventions d'exploitation aux entreprises en intérêts</t>
  </si>
  <si>
    <t>63121</t>
  </si>
  <si>
    <t>Subventions directes d'exploitation aux entreprises</t>
  </si>
  <si>
    <t>63122</t>
  </si>
  <si>
    <t>Subventions indirectes d'exploitation aux entreprises</t>
  </si>
  <si>
    <t>63211</t>
  </si>
  <si>
    <t xml:space="preserve">Primes et subventions directes aux ménages </t>
  </si>
  <si>
    <t>63212</t>
  </si>
  <si>
    <t>Primes et subventions indirectes versées aux ménages</t>
  </si>
  <si>
    <t>63411</t>
  </si>
  <si>
    <t>Subventions à l'Etat pour frais fonct.de l'enseignement</t>
  </si>
  <si>
    <t>63412</t>
  </si>
  <si>
    <t>Contr.fr.de fonct.et rémunérations supportées par l'Etat</t>
  </si>
  <si>
    <t>63611</t>
  </si>
  <si>
    <t>Contributions dans rémunération et pension de l'enseignement</t>
  </si>
  <si>
    <t>63612</t>
  </si>
  <si>
    <t>Contributions aux frais de fonctionnement de l'enseignement</t>
  </si>
  <si>
    <t>63613</t>
  </si>
  <si>
    <t>Contributions aux charges financières des pouvoirs publics</t>
  </si>
  <si>
    <t>63617</t>
  </si>
  <si>
    <t>Contributions aux frais fonct.des autres pouvoirs publics</t>
  </si>
  <si>
    <t>63618</t>
  </si>
  <si>
    <t xml:space="preserve">Contributions dans le déficit des hopitaux publics </t>
  </si>
  <si>
    <t>Annexe au point 10:</t>
  </si>
  <si>
    <t>Organismes et tiers ayant bénéficié d'un subside ou transfert de plus de :</t>
  </si>
  <si>
    <t>Noms:</t>
  </si>
  <si>
    <t>Compte Particulier</t>
  </si>
  <si>
    <t>Montants octroyés au 31/12</t>
  </si>
  <si>
    <t>11. Les principaux fournisseurs</t>
  </si>
  <si>
    <t>Liste des fourniseurs dont le total des commandes a atteint au moins:</t>
  </si>
  <si>
    <t>au 31/12</t>
  </si>
  <si>
    <t>Total des commandes</t>
  </si>
  <si>
    <t>(totalisation sur base des comptes particuliers)</t>
  </si>
  <si>
    <t xml:space="preserve">    </t>
  </si>
  <si>
    <t xml:space="preserve">12:  Indicateurs et ratios </t>
  </si>
  <si>
    <t>Evolution du chiffre de la population:</t>
  </si>
  <si>
    <t>Ratios budgétaires:</t>
  </si>
  <si>
    <t>Résultat budgétaire exercice propre  par habitant</t>
  </si>
  <si>
    <t>Résultat budgétaire global par habitant</t>
  </si>
  <si>
    <t>Ratios sur recettes</t>
  </si>
  <si>
    <t>Recettes budgétaires</t>
  </si>
  <si>
    <t>Recettes ordinaires par habitant</t>
  </si>
  <si>
    <t>Recettes de prestation par habitant</t>
  </si>
  <si>
    <t>Recettes de transfert par habitant</t>
  </si>
  <si>
    <t>Recettes de dette par habitant</t>
  </si>
  <si>
    <t>Return fiscal additionnel P.Immobilier/habitant</t>
  </si>
  <si>
    <t>Return fiscal additionnel I.P.P./habitant</t>
  </si>
  <si>
    <t>Return fiscal des taxes communales / habitant</t>
  </si>
  <si>
    <t>Return fiscal annuel total par habitant:</t>
  </si>
  <si>
    <t>Poids relatif de la fiscalité /ensemble des recettes(en %)</t>
  </si>
  <si>
    <t>Ratios sur dépenses</t>
  </si>
  <si>
    <t>Dépenses budgétaires</t>
  </si>
  <si>
    <t>Dépenses ordinaires par habitant</t>
  </si>
  <si>
    <t>Dépenses de transfert par habitant</t>
  </si>
  <si>
    <t>Dépenses de fonctionnement par habitant</t>
  </si>
  <si>
    <t>Dépenses de personnel par habitant (coût net)</t>
  </si>
  <si>
    <t>Dépenses de dette par habitant</t>
  </si>
  <si>
    <t>Taux de couverture des dépenses par la fiscalité (en %)</t>
  </si>
  <si>
    <t>Dépenses moyennes d'éclairage public/km de voirie</t>
  </si>
  <si>
    <t>Dépenses d'investissement par km de voirie</t>
  </si>
  <si>
    <t xml:space="preserve">13:  Commentaires synthétiques du DF </t>
  </si>
  <si>
    <t>9- Droits et engagements hors bilan</t>
  </si>
  <si>
    <t>DROITS ET ENGAGEMENTS HORS BILAN</t>
  </si>
  <si>
    <t>Un des principes de base de la comptabilité générale est son caractère complet.</t>
  </si>
  <si>
    <t>Ce principe implique que la commune mentionne dans son annexe les droits et engagements</t>
  </si>
  <si>
    <t>qui ne figurent pas au bilan parce que liés à des opérations ne donnant pas naissance à des</t>
  </si>
  <si>
    <t xml:space="preserve">actifs ou à des passifs. </t>
  </si>
  <si>
    <t>*- Garanties constituées par des tiers au profit de la commune:</t>
  </si>
  <si>
    <t>Tiers garant</t>
  </si>
  <si>
    <t>Objet de la garantie</t>
  </si>
  <si>
    <t>*- Garanties constituées par la commune au profit de tiers:</t>
  </si>
  <si>
    <t>Tiers garanti</t>
  </si>
  <si>
    <t>*- Obligations en cas d'acquisition ou de cession d'actifs immobilisés:</t>
  </si>
  <si>
    <t>Créancier</t>
  </si>
  <si>
    <t>Cause de l'obligation</t>
  </si>
  <si>
    <t>*- Droits sur des biens appartenant à des tiers et détenus par la commune:</t>
  </si>
  <si>
    <t>Débiteur</t>
  </si>
  <si>
    <t>Origine du droit</t>
  </si>
  <si>
    <t>Administration communale de</t>
  </si>
  <si>
    <t>YVOIR</t>
  </si>
  <si>
    <t>Rue de l'Hôtel de ville   1</t>
  </si>
  <si>
    <t>5530 YVOIR</t>
  </si>
  <si>
    <t>yvoir.be</t>
  </si>
  <si>
    <t>Joëlle LECOCQ</t>
  </si>
  <si>
    <t>082 610330</t>
  </si>
  <si>
    <t>082  610311</t>
  </si>
  <si>
    <t>joelle.lecocq@yvoir.be</t>
  </si>
  <si>
    <t>Danièle MATHIEU</t>
  </si>
  <si>
    <t>082  610348</t>
  </si>
  <si>
    <t>receveur@yvoir.be</t>
  </si>
  <si>
    <t>HAUTE-MEUSE</t>
  </si>
  <si>
    <t>ANHÉE, DINANT, HASTIÈRE, ONHAYE, YVOIR</t>
  </si>
  <si>
    <t>ZONE DINAPHI</t>
  </si>
  <si>
    <t>Non</t>
  </si>
  <si>
    <t>CPAS YVOIR</t>
  </si>
  <si>
    <t>002100000010009</t>
  </si>
  <si>
    <t>ZONE POLICE HAUTE-MEUSE</t>
  </si>
  <si>
    <t>002100000010143</t>
  </si>
  <si>
    <t>BEP ENVIRONNEMENT</t>
  </si>
  <si>
    <t>002100000000010</t>
  </si>
  <si>
    <t>ZONE DE SECOURS NAMUR SUD DINAPHI</t>
  </si>
  <si>
    <t>002100000000303</t>
  </si>
  <si>
    <t>SPW - REGION WALLONNE</t>
  </si>
  <si>
    <t>002100000090070</t>
  </si>
  <si>
    <t>SYNDICAT INITIATIVE  YVOIR</t>
  </si>
  <si>
    <t>002100000060005</t>
  </si>
  <si>
    <t>INASEP</t>
  </si>
  <si>
    <t>002100000010020</t>
  </si>
  <si>
    <t>FABRIQUE EGLISE DURNAL</t>
  </si>
  <si>
    <t>002100000010012</t>
  </si>
  <si>
    <t>FABRIQUE EGLISE YVOIR/HOUX</t>
  </si>
  <si>
    <t>002100000010019</t>
  </si>
  <si>
    <t>FABRIQUE EGLISE MONT</t>
  </si>
  <si>
    <t>002100000010016</t>
  </si>
  <si>
    <t>TENNIS CLUB GODINNE</t>
  </si>
  <si>
    <t>002100000000029</t>
  </si>
  <si>
    <t>VILLE DE DINANT</t>
  </si>
  <si>
    <t>002100000010041</t>
  </si>
  <si>
    <t>MAtele  ( VIDEOSCOPE )</t>
  </si>
  <si>
    <t>002100000000030</t>
  </si>
  <si>
    <t>FABRIQUE EGLISE PURNODE</t>
  </si>
  <si>
    <t>002100000010017</t>
  </si>
  <si>
    <t>ROBERTY</t>
  </si>
  <si>
    <t>0425229093</t>
  </si>
  <si>
    <t>MAGERAT</t>
  </si>
  <si>
    <t>0404366571</t>
  </si>
  <si>
    <t>LUXGREEN</t>
  </si>
  <si>
    <t>0471550652</t>
  </si>
  <si>
    <t>ETHIAS</t>
  </si>
  <si>
    <t>0404484654</t>
  </si>
  <si>
    <t>GILLET OLIVIER TOITURES</t>
  </si>
  <si>
    <t>0839310514</t>
  </si>
  <si>
    <t>0218735790</t>
  </si>
  <si>
    <t>CIVADIS</t>
  </si>
  <si>
    <t>0861023666</t>
  </si>
  <si>
    <t>IMIO</t>
  </si>
  <si>
    <t>0841470248</t>
  </si>
  <si>
    <t>SODEXO PASS BELGIUM</t>
  </si>
  <si>
    <t>0403167335</t>
  </si>
  <si>
    <t>OCTA+ ENERGIE</t>
  </si>
  <si>
    <t>0401934742</t>
  </si>
  <si>
    <t>BOUGARD ET BERNARD CONSTRUCT</t>
  </si>
  <si>
    <t>0729939747</t>
  </si>
  <si>
    <t>EDF LUMINUS</t>
  </si>
  <si>
    <t>0471811661</t>
  </si>
  <si>
    <t>CEBEO</t>
  </si>
  <si>
    <t>0405318953</t>
  </si>
  <si>
    <t>0201400209</t>
  </si>
  <si>
    <t>TOTALENERGIES POWER _ GAS BELGIUM</t>
  </si>
  <si>
    <t>0859655570</t>
  </si>
  <si>
    <t>LA POSTE</t>
  </si>
  <si>
    <t>0214596464</t>
  </si>
  <si>
    <t>RENAULT BELGIQUE LUXEMBOURG</t>
  </si>
  <si>
    <t>0403463679</t>
  </si>
  <si>
    <t>MS MOTOR</t>
  </si>
  <si>
    <t>0423896136</t>
  </si>
  <si>
    <t>SETIP-GCUBE</t>
  </si>
  <si>
    <t>0401962753</t>
  </si>
  <si>
    <t>SPF INTERIEUR - REGISTRE NATIONAL</t>
  </si>
  <si>
    <t>000000000000026</t>
  </si>
  <si>
    <t>PROXIFUEL</t>
  </si>
  <si>
    <t>0407234704</t>
  </si>
  <si>
    <t>PINEUR CURAGE</t>
  </si>
  <si>
    <t>0874641674</t>
  </si>
  <si>
    <t>RICOH BELGIUM</t>
  </si>
  <si>
    <t>0418856193</t>
  </si>
  <si>
    <t>SOBEMO</t>
  </si>
  <si>
    <t>0437848991</t>
  </si>
  <si>
    <t>LEJUSTE ARCHITECTE</t>
  </si>
  <si>
    <t>0544631343</t>
  </si>
  <si>
    <t>DREA2M ATELIER D'ARCHITECTURE</t>
  </si>
  <si>
    <t>0840174111</t>
  </si>
  <si>
    <t>PROXIMUS</t>
  </si>
  <si>
    <t>0202239951</t>
  </si>
  <si>
    <t>SPF FINANCES - PERCEPTION ET RECOUVREMENT</t>
  </si>
  <si>
    <t>000000000000843</t>
  </si>
  <si>
    <t>MICROLAND</t>
  </si>
  <si>
    <t>0810839529</t>
  </si>
  <si>
    <t>SWDE</t>
  </si>
  <si>
    <t>0230132005</t>
  </si>
  <si>
    <t>VIROUX</t>
  </si>
  <si>
    <t>0435333327</t>
  </si>
  <si>
    <t>VIRAGE</t>
  </si>
  <si>
    <t>0878824453</t>
  </si>
  <si>
    <t>LOW-A ARCHITECTURE _ ENERGIE</t>
  </si>
  <si>
    <t>0842651866</t>
  </si>
  <si>
    <t>EECOCUR</t>
  </si>
  <si>
    <t>0452635157</t>
  </si>
  <si>
    <t>WIN</t>
  </si>
  <si>
    <t>0810473996</t>
  </si>
  <si>
    <t>ATELIER 4D</t>
  </si>
  <si>
    <t>0843398073</t>
  </si>
  <si>
    <t>NONET</t>
  </si>
  <si>
    <t>0417072581</t>
  </si>
  <si>
    <t>COHEZIO</t>
  </si>
  <si>
    <t>000000000000029</t>
  </si>
  <si>
    <t>TOUSSAINT AUTOCARS</t>
  </si>
  <si>
    <t>0427022605</t>
  </si>
  <si>
    <t>ANAGRAMME</t>
  </si>
  <si>
    <t>0471834625</t>
  </si>
  <si>
    <t>HAUMONT-SCHOLASSE _ PARTNERS</t>
  </si>
  <si>
    <t>000000000000283</t>
  </si>
  <si>
    <t>PRIMINFO</t>
  </si>
  <si>
    <t>0426966284</t>
  </si>
  <si>
    <t>MULTITRA-FERALU</t>
  </si>
  <si>
    <t>0418594491</t>
  </si>
  <si>
    <t>SPF INTERIEUR</t>
  </si>
  <si>
    <t>000000000000388</t>
  </si>
  <si>
    <t>HUMBLET Jean-Louis</t>
  </si>
  <si>
    <t>0414565231</t>
  </si>
  <si>
    <t>ISOTRIM</t>
  </si>
  <si>
    <t>0445322545</t>
  </si>
  <si>
    <t>OPENIT (DATA MANAGEMENT TEAM)</t>
  </si>
  <si>
    <t>0429708515</t>
  </si>
  <si>
    <t>PLAYGROUNDS</t>
  </si>
  <si>
    <t>0449887483</t>
  </si>
  <si>
    <t>ORES</t>
  </si>
  <si>
    <t>0543696579</t>
  </si>
  <si>
    <t>3P</t>
  </si>
  <si>
    <t>0475480736</t>
  </si>
  <si>
    <t>PRIMAGAZ BELGIUM</t>
  </si>
  <si>
    <t>0441210636</t>
  </si>
  <si>
    <t>DE GROOTE GASTON</t>
  </si>
  <si>
    <t>0417010522</t>
  </si>
  <si>
    <t>ARCOPLAN ASSOCIES</t>
  </si>
  <si>
    <t>0713984138</t>
  </si>
  <si>
    <t>LKQ BELGIUM (019078)</t>
  </si>
  <si>
    <t>0693786956</t>
  </si>
  <si>
    <t>CHIMSCO S.A</t>
  </si>
  <si>
    <t>0477199121</t>
  </si>
  <si>
    <t>ASAP (AVOCATS SPECIALISTES ADMIN PUBLIC)</t>
  </si>
  <si>
    <t>0542772606</t>
  </si>
  <si>
    <t>SPF MOBILITE ET TRANSPORTS</t>
  </si>
  <si>
    <t>000000000000281</t>
  </si>
  <si>
    <t>GEVEKO</t>
  </si>
  <si>
    <t>0833079253</t>
  </si>
  <si>
    <t>BOOGAERTS</t>
  </si>
  <si>
    <t>0408417312</t>
  </si>
  <si>
    <t>ORIMAR</t>
  </si>
  <si>
    <t>0872452741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</si>
</sst>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quot; €&quot;_-;\-* #,##0.00&quot; €&quot;_-;_-* \-??&quot; €&quot;_-;_-@_-"/>
    <numFmt numFmtId="165" formatCode="_-* #,##0.00\ _€_-;\-* #,##0.00\ _€_-;_-* \-??\ _€_-;_-@_-"/>
    <numFmt numFmtId="166" formatCode="_-* #,##0.00\ _F_B_-;\-* #,##0.00\ _F_B_-;_-* \-??\ _F_B_-;_-@_-"/>
    <numFmt numFmtId="167" formatCode="0\ %"/>
    <numFmt numFmtId="168" formatCode="#,##0.00_ ;\-#,##0.00\ "/>
    <numFmt numFmtId="169" formatCode="0.00\ %"/>
    <numFmt numFmtId="170" formatCode="0.0%"/>
    <numFmt numFmtId="171" formatCode="[$-40C]#,##0\ _€;[Red]\-#,##0\ _€"/>
    <numFmt numFmtId="172" formatCode="#,##0.000"/>
    <numFmt numFmtId="173" formatCode="_-* #,##0&quot; €&quot;_-;\-* #,##0&quot; €&quot;_-;_-* \-??&quot; €&quot;_-;_-@_-"/>
    <numFmt numFmtId="174" formatCode="#,##0&quot; €&quot;;[Red]\-#,##0&quot; €&quot;"/>
    <numFmt numFmtId="175" formatCode="#,##0.00&quot; €&quot;"/>
  </numFmts>
  <fonts count="43" x14ac:knownFonts="1">
    <font>
      <sz val="10"/>
      <name val="Arial"/>
    </font>
    <font>
      <sz val="10"/>
      <name val="Arial"/>
    </font>
    <font>
      <sz val="10"/>
      <name val="Arial"/>
      <family val="2"/>
    </font>
    <font>
      <b/>
      <sz val="10"/>
      <name val="Arial"/>
      <family val="2"/>
    </font>
    <font>
      <b/>
      <sz val="10"/>
      <color rgb="FFFF0000"/>
      <name val="Arial"/>
      <family val="2"/>
    </font>
    <font>
      <b/>
      <sz val="10"/>
      <color rgb="FF000080"/>
      <name val="Arial"/>
      <family val="2"/>
    </font>
    <font>
      <i/>
      <sz val="8"/>
      <name val="Arial"/>
      <family val="2"/>
    </font>
    <font>
      <sz val="10"/>
      <color rgb="FFFFFFFF"/>
      <name val="Arial"/>
      <family val="2"/>
    </font>
    <font>
      <u/>
      <sz val="10"/>
      <color rgb="FF0000FF"/>
      <name val="Arial"/>
      <family val="2"/>
    </font>
    <font>
      <sz val="8"/>
      <name val="Arial"/>
      <family val="2"/>
    </font>
    <font>
      <b/>
      <sz val="10"/>
      <color rgb="FFFFFFFF"/>
      <name val="Arial"/>
      <family val="2"/>
    </font>
    <font>
      <u/>
      <sz val="10"/>
      <name val="Arial"/>
      <family val="2"/>
    </font>
    <font>
      <b/>
      <u/>
      <sz val="10"/>
      <color rgb="FF0000FF"/>
      <name val="Arial"/>
      <family val="2"/>
    </font>
    <font>
      <sz val="10"/>
      <color rgb="FF993300"/>
      <name val="Arial"/>
      <family val="2"/>
    </font>
    <font>
      <sz val="10"/>
      <color rgb="FF333333"/>
      <name val="Arial"/>
      <family val="2"/>
    </font>
    <font>
      <sz val="9"/>
      <name val="Arial"/>
      <family val="2"/>
    </font>
    <font>
      <b/>
      <sz val="9"/>
      <name val="Arial"/>
      <family val="2"/>
    </font>
    <font>
      <sz val="8"/>
      <color rgb="FFFFFFFF"/>
      <name val="Arial"/>
      <family val="2"/>
    </font>
    <font>
      <b/>
      <sz val="8"/>
      <color rgb="FFFFFFFF"/>
      <name val="Arial"/>
      <family val="2"/>
    </font>
    <font>
      <sz val="9"/>
      <color rgb="FFFFFFFF"/>
      <name val="Arial"/>
      <family val="2"/>
    </font>
    <font>
      <b/>
      <sz val="9.5"/>
      <name val="Arial"/>
      <family val="2"/>
    </font>
    <font>
      <b/>
      <sz val="12"/>
      <name val="Verdana"/>
      <family val="2"/>
    </font>
    <font>
      <sz val="10"/>
      <color rgb="FF0000FF"/>
      <name val="Arial"/>
      <family val="2"/>
    </font>
    <font>
      <i/>
      <sz val="10"/>
      <color rgb="FF0000FF"/>
      <name val="Arial"/>
      <family val="2"/>
    </font>
    <font>
      <b/>
      <sz val="10"/>
      <color rgb="FF000000"/>
      <name val="Arial"/>
      <family val="2"/>
    </font>
    <font>
      <i/>
      <sz val="10"/>
      <color rgb="FF000080"/>
      <name val="Arial"/>
      <family val="2"/>
    </font>
    <font>
      <b/>
      <sz val="10"/>
      <color rgb="FF0000FF"/>
      <name val="Arial"/>
      <family val="2"/>
    </font>
    <font>
      <b/>
      <sz val="8"/>
      <color rgb="FF000000"/>
      <name val="Tahoma"/>
      <family val="2"/>
    </font>
    <font>
      <sz val="8"/>
      <color rgb="FF000000"/>
      <name val="Tahoma"/>
      <family val="2"/>
    </font>
    <font>
      <sz val="10"/>
      <name val="Tahoma"/>
      <family val="2"/>
    </font>
    <font>
      <b/>
      <sz val="10"/>
      <name val="Tahoma"/>
      <family val="2"/>
    </font>
    <font>
      <b/>
      <sz val="12"/>
      <name val="Arial"/>
      <family val="2"/>
    </font>
    <font>
      <i/>
      <sz val="10"/>
      <name val="Arial"/>
      <family val="2"/>
    </font>
    <font>
      <b/>
      <i/>
      <sz val="10"/>
      <name val="Arial"/>
      <family val="2"/>
    </font>
    <font>
      <b/>
      <sz val="9"/>
      <color rgb="FF000000"/>
      <name val="Tahoma"/>
      <family val="2"/>
    </font>
    <font>
      <sz val="9"/>
      <color rgb="FF000000"/>
      <name val="Tahoma"/>
      <family val="2"/>
    </font>
    <font>
      <sz val="9.5"/>
      <name val="Arial"/>
      <family val="2"/>
    </font>
    <font>
      <sz val="10"/>
      <color rgb="FF000000"/>
      <name val="Arial"/>
      <family val="2"/>
    </font>
    <font>
      <b/>
      <sz val="8"/>
      <name val="Arial"/>
      <family val="2"/>
    </font>
    <font>
      <sz val="10"/>
      <color rgb="FFC0C0C0"/>
      <name val="Arial"/>
      <family val="2"/>
    </font>
    <font>
      <b/>
      <sz val="12"/>
      <color rgb="FFFF0000"/>
      <name val="Arial"/>
      <family val="2"/>
    </font>
    <font>
      <b/>
      <sz val="10"/>
      <color rgb="FF993300"/>
      <name val="Arial"/>
      <family val="2"/>
    </font>
    <font>
      <b/>
      <sz val="10"/>
      <color rgb="FFFF6600"/>
      <name val="Arial"/>
      <family val="2"/>
    </font>
  </fonts>
  <fills count="19">
    <fill>
      <patternFill patternType="none"/>
    </fill>
    <fill>
      <patternFill patternType="gray125"/>
    </fill>
    <fill>
      <patternFill patternType="solid">
        <fgColor rgb="FFFFFF99"/>
        <bgColor rgb="FFFFFFCC"/>
      </patternFill>
    </fill>
    <fill>
      <patternFill patternType="solid">
        <fgColor rgb="FFFFFFFF"/>
        <bgColor rgb="FFFFFFF7"/>
      </patternFill>
    </fill>
    <fill>
      <patternFill patternType="solid">
        <fgColor rgb="FFFFCC00"/>
        <bgColor rgb="FFFFC000"/>
      </patternFill>
    </fill>
    <fill>
      <patternFill patternType="solid">
        <fgColor rgb="FFFFFF00"/>
        <bgColor rgb="FFFFCC00"/>
      </patternFill>
    </fill>
    <fill>
      <patternFill patternType="solid">
        <fgColor rgb="FF666698"/>
        <bgColor rgb="FF808064"/>
      </patternFill>
    </fill>
    <fill>
      <patternFill patternType="solid">
        <fgColor rgb="FFCCCCFF"/>
        <bgColor rgb="FFD9D9DB"/>
      </patternFill>
    </fill>
    <fill>
      <patternFill patternType="solid">
        <fgColor rgb="FFFFCC99"/>
        <bgColor rgb="FFFFE2B6"/>
      </patternFill>
    </fill>
    <fill>
      <patternFill patternType="solid">
        <fgColor rgb="FFFF99CC"/>
        <bgColor rgb="FFFFCC99"/>
      </patternFill>
    </fill>
    <fill>
      <patternFill patternType="solid">
        <fgColor rgb="FFCCFFCC"/>
        <bgColor rgb="FFD4FCA2"/>
      </patternFill>
    </fill>
    <fill>
      <patternFill patternType="solid">
        <fgColor rgb="FFFF0000"/>
        <bgColor rgb="FFFF3300"/>
      </patternFill>
    </fill>
    <fill>
      <patternFill patternType="solid">
        <fgColor rgb="FF000080"/>
        <bgColor rgb="FF002959"/>
      </patternFill>
    </fill>
    <fill>
      <patternFill patternType="solid">
        <fgColor rgb="FF339966"/>
        <bgColor rgb="FF00B050"/>
      </patternFill>
    </fill>
    <fill>
      <patternFill patternType="solid">
        <fgColor rgb="FF99CCFF"/>
        <bgColor rgb="FFA3C4FF"/>
      </patternFill>
    </fill>
    <fill>
      <patternFill patternType="solid">
        <fgColor rgb="FFCCFFFF"/>
        <bgColor rgb="FFE4F9FF"/>
      </patternFill>
    </fill>
    <fill>
      <patternFill patternType="solid">
        <fgColor rgb="FF993366"/>
        <bgColor rgb="FFC0504D"/>
      </patternFill>
    </fill>
    <fill>
      <patternFill patternType="solid">
        <fgColor rgb="FFC0C0C0"/>
        <bgColor rgb="FFCCCCFF"/>
      </patternFill>
    </fill>
    <fill>
      <patternFill patternType="solid">
        <fgColor rgb="FF333399"/>
        <bgColor rgb="FF474776"/>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style="medium">
        <color auto="1"/>
      </left>
      <right/>
      <top style="medium">
        <color auto="1"/>
      </top>
      <bottom/>
      <diagonal/>
    </border>
    <border>
      <left style="thin">
        <color auto="1"/>
      </left>
      <right style="thin">
        <color auto="1"/>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style="thin">
        <color auto="1"/>
      </right>
      <top style="medium">
        <color auto="1"/>
      </top>
      <bottom style="thin">
        <color auto="1"/>
      </bottom>
      <diagonal/>
    </border>
  </borders>
  <cellStyleXfs count="14">
    <xf numFmtId="0" fontId="0" fillId="0" borderId="0"/>
    <xf numFmtId="165" fontId="1" fillId="0" borderId="0" applyBorder="0" applyAlignment="0" applyProtection="0"/>
    <xf numFmtId="167" fontId="1" fillId="0" borderId="0" applyBorder="0" applyAlignment="0" applyProtection="0"/>
    <xf numFmtId="0" fontId="8" fillId="0" borderId="0" applyBorder="0" applyAlignment="0" applyProtection="0"/>
    <xf numFmtId="164" fontId="1" fillId="0" borderId="0" applyBorder="0" applyAlignment="0" applyProtection="0"/>
    <xf numFmtId="164" fontId="1" fillId="0" borderId="0" applyBorder="0" applyAlignment="0" applyProtection="0"/>
    <xf numFmtId="164" fontId="1" fillId="0" borderId="0" applyBorder="0" applyAlignment="0" applyProtection="0"/>
    <xf numFmtId="165" fontId="1" fillId="0" borderId="0" applyBorder="0" applyAlignment="0" applyProtection="0"/>
    <xf numFmtId="165" fontId="1" fillId="0" borderId="0" applyBorder="0" applyAlignment="0" applyProtection="0"/>
    <xf numFmtId="166" fontId="1" fillId="0" borderId="0" applyBorder="0" applyAlignment="0" applyProtection="0"/>
    <xf numFmtId="0" fontId="2" fillId="0" borderId="0"/>
    <xf numFmtId="0" fontId="2" fillId="0" borderId="0"/>
    <xf numFmtId="167" fontId="1" fillId="0" borderId="0" applyBorder="0" applyAlignment="0" applyProtection="0"/>
    <xf numFmtId="167" fontId="1" fillId="0" borderId="0" applyBorder="0" applyAlignment="0" applyProtection="0"/>
  </cellStyleXfs>
  <cellXfs count="490">
    <xf numFmtId="0" fontId="0" fillId="0" borderId="0" xfId="0"/>
    <xf numFmtId="0" fontId="3" fillId="0" borderId="0" xfId="0" applyFont="1"/>
    <xf numFmtId="0" fontId="4" fillId="2" borderId="0" xfId="0" applyFont="1" applyFill="1"/>
    <xf numFmtId="0" fontId="5" fillId="0" borderId="1" xfId="0" applyFont="1" applyBorder="1" applyAlignment="1">
      <alignment horizontal="center"/>
    </xf>
    <xf numFmtId="0" fontId="3" fillId="3" borderId="0" xfId="0" applyFont="1" applyFill="1" applyBorder="1"/>
    <xf numFmtId="0" fontId="0" fillId="3" borderId="0" xfId="0" applyFill="1" applyBorder="1"/>
    <xf numFmtId="0" fontId="3" fillId="4" borderId="2" xfId="0" applyFont="1" applyFill="1" applyBorder="1"/>
    <xf numFmtId="0" fontId="3" fillId="4" borderId="3" xfId="0" applyFont="1" applyFill="1" applyBorder="1" applyAlignment="1">
      <alignment horizontal="right"/>
    </xf>
    <xf numFmtId="0" fontId="3" fillId="4" borderId="3" xfId="0" applyFont="1" applyFill="1" applyBorder="1"/>
    <xf numFmtId="0" fontId="3" fillId="5" borderId="1" xfId="0" applyFont="1" applyFill="1" applyBorder="1" applyAlignment="1">
      <alignment horizontal="center"/>
    </xf>
    <xf numFmtId="0" fontId="3" fillId="4" borderId="4" xfId="0" applyFont="1" applyFill="1" applyBorder="1"/>
    <xf numFmtId="0" fontId="3" fillId="4" borderId="5" xfId="0" applyFont="1" applyFill="1" applyBorder="1"/>
    <xf numFmtId="0" fontId="0" fillId="0" borderId="0" xfId="0" applyFont="1" applyBorder="1"/>
    <xf numFmtId="0" fontId="6" fillId="0" borderId="1" xfId="0" applyFont="1" applyBorder="1" applyAlignment="1">
      <alignment horizontal="center"/>
    </xf>
    <xf numFmtId="0" fontId="2" fillId="0" borderId="2" xfId="0" applyFont="1" applyBorder="1" applyAlignment="1">
      <alignment horizontal="right"/>
    </xf>
    <xf numFmtId="49" fontId="3" fillId="0" borderId="3" xfId="0" applyNumberFormat="1" applyFont="1" applyBorder="1"/>
    <xf numFmtId="0" fontId="2" fillId="0" borderId="3" xfId="0" applyFont="1" applyBorder="1"/>
    <xf numFmtId="0" fontId="2" fillId="0" borderId="6" xfId="0" applyFont="1" applyBorder="1"/>
    <xf numFmtId="0" fontId="2" fillId="0" borderId="7" xfId="0" applyFont="1" applyBorder="1" applyAlignment="1">
      <alignment horizontal="right"/>
    </xf>
    <xf numFmtId="0" fontId="2" fillId="0" borderId="0" xfId="0" applyFont="1" applyBorder="1"/>
    <xf numFmtId="0" fontId="2" fillId="0" borderId="9" xfId="0" applyFont="1" applyBorder="1"/>
    <xf numFmtId="0" fontId="2" fillId="0" borderId="7" xfId="0" applyFont="1" applyBorder="1"/>
    <xf numFmtId="0" fontId="2" fillId="0" borderId="11" xfId="0" applyFont="1" applyBorder="1"/>
    <xf numFmtId="0" fontId="2" fillId="0" borderId="0" xfId="0" applyFont="1" applyBorder="1" applyAlignment="1">
      <alignment horizontal="center"/>
    </xf>
    <xf numFmtId="0" fontId="0" fillId="0" borderId="0" xfId="0" applyAlignment="1"/>
    <xf numFmtId="0" fontId="3" fillId="2" borderId="12" xfId="0" applyFont="1" applyFill="1" applyBorder="1" applyAlignment="1">
      <alignment horizontal="right"/>
    </xf>
    <xf numFmtId="0" fontId="2" fillId="2" borderId="13" xfId="0" applyFont="1" applyFill="1" applyBorder="1"/>
    <xf numFmtId="0" fontId="2" fillId="2" borderId="14" xfId="0" applyFont="1" applyFill="1" applyBorder="1"/>
    <xf numFmtId="0" fontId="0" fillId="0" borderId="7" xfId="0" applyBorder="1"/>
    <xf numFmtId="0" fontId="0" fillId="0" borderId="0" xfId="0" applyBorder="1" applyAlignment="1">
      <alignment horizontal="center"/>
    </xf>
    <xf numFmtId="0" fontId="0" fillId="0" borderId="9" xfId="0" applyBorder="1"/>
    <xf numFmtId="0" fontId="9" fillId="0" borderId="4" xfId="0" applyFont="1" applyBorder="1"/>
    <xf numFmtId="0" fontId="0" fillId="0" borderId="5" xfId="0" applyBorder="1" applyAlignment="1">
      <alignment horizontal="center"/>
    </xf>
    <xf numFmtId="0" fontId="0" fillId="0" borderId="5" xfId="0" applyBorder="1"/>
    <xf numFmtId="0" fontId="0" fillId="0" borderId="15" xfId="0" applyBorder="1"/>
    <xf numFmtId="0" fontId="3" fillId="0" borderId="2" xfId="0" applyFont="1" applyBorder="1"/>
    <xf numFmtId="0" fontId="0" fillId="0" borderId="3" xfId="0" applyBorder="1"/>
    <xf numFmtId="0" fontId="3" fillId="0" borderId="3" xfId="0" applyFont="1" applyBorder="1"/>
    <xf numFmtId="0" fontId="3" fillId="0" borderId="1" xfId="0" applyFont="1" applyBorder="1" applyAlignment="1">
      <alignment horizontal="center"/>
    </xf>
    <xf numFmtId="0" fontId="3" fillId="0" borderId="4" xfId="0" applyFont="1" applyBorder="1"/>
    <xf numFmtId="0" fontId="3" fillId="0" borderId="5" xfId="0" applyFont="1" applyBorder="1"/>
    <xf numFmtId="0" fontId="3" fillId="0" borderId="15" xfId="0" applyFont="1" applyBorder="1" applyAlignment="1">
      <alignment horizontal="center"/>
    </xf>
    <xf numFmtId="0" fontId="10" fillId="6" borderId="8" xfId="0" applyFont="1" applyFill="1" applyBorder="1" applyAlignment="1">
      <alignment vertical="center"/>
    </xf>
    <xf numFmtId="0" fontId="2" fillId="0" borderId="0" xfId="0" applyFont="1" applyAlignment="1">
      <alignment vertical="center"/>
    </xf>
    <xf numFmtId="0" fontId="0" fillId="0" borderId="0" xfId="0" applyAlignment="1">
      <alignment vertical="center"/>
    </xf>
    <xf numFmtId="0" fontId="10" fillId="6" borderId="10" xfId="0" applyFont="1" applyFill="1" applyBorder="1" applyAlignment="1"/>
    <xf numFmtId="0" fontId="3" fillId="7" borderId="2" xfId="0" applyFont="1" applyFill="1" applyBorder="1" applyAlignment="1"/>
    <xf numFmtId="0" fontId="2" fillId="7" borderId="3" xfId="0" applyFont="1" applyFill="1" applyBorder="1" applyAlignment="1"/>
    <xf numFmtId="0" fontId="2" fillId="7" borderId="6" xfId="0" applyFont="1" applyFill="1" applyBorder="1" applyAlignment="1"/>
    <xf numFmtId="0" fontId="2" fillId="0" borderId="0" xfId="0" applyFont="1" applyAlignment="1"/>
    <xf numFmtId="0" fontId="3" fillId="7" borderId="7" xfId="0" applyFont="1" applyFill="1" applyBorder="1" applyAlignment="1"/>
    <xf numFmtId="0" fontId="8" fillId="7" borderId="0" xfId="3" applyFont="1" applyFill="1" applyBorder="1" applyAlignment="1" applyProtection="1"/>
    <xf numFmtId="0" fontId="2" fillId="7" borderId="0" xfId="0" applyFont="1" applyFill="1" applyBorder="1" applyAlignment="1"/>
    <xf numFmtId="0" fontId="2" fillId="7" borderId="9" xfId="0" applyFont="1" applyFill="1" applyBorder="1" applyAlignment="1"/>
    <xf numFmtId="0" fontId="2" fillId="0" borderId="0" xfId="0" applyFont="1" applyAlignment="1">
      <alignment wrapText="1"/>
    </xf>
    <xf numFmtId="0" fontId="11" fillId="7" borderId="0" xfId="3" applyFont="1" applyFill="1" applyBorder="1" applyAlignment="1" applyProtection="1"/>
    <xf numFmtId="0" fontId="12" fillId="7" borderId="7" xfId="3" applyFont="1" applyFill="1" applyBorder="1" applyAlignment="1" applyProtection="1"/>
    <xf numFmtId="0" fontId="3" fillId="7" borderId="0" xfId="0" applyFont="1" applyFill="1" applyBorder="1" applyAlignment="1"/>
    <xf numFmtId="0" fontId="2" fillId="7" borderId="7" xfId="0" applyFont="1" applyFill="1" applyBorder="1" applyAlignment="1"/>
    <xf numFmtId="0" fontId="10" fillId="6" borderId="11" xfId="0" applyFont="1" applyFill="1" applyBorder="1" applyAlignment="1"/>
    <xf numFmtId="0" fontId="7" fillId="7" borderId="4" xfId="0" applyFont="1" applyFill="1" applyBorder="1" applyAlignment="1"/>
    <xf numFmtId="0" fontId="7" fillId="7" borderId="5" xfId="0" applyFont="1" applyFill="1" applyBorder="1" applyAlignment="1"/>
    <xf numFmtId="0" fontId="7" fillId="7" borderId="15" xfId="0" applyFont="1" applyFill="1" applyBorder="1" applyAlignment="1"/>
    <xf numFmtId="0" fontId="4" fillId="0" borderId="0" xfId="0" applyFont="1"/>
    <xf numFmtId="0" fontId="13" fillId="0" borderId="0" xfId="0" applyFont="1"/>
    <xf numFmtId="0" fontId="2" fillId="0" borderId="0" xfId="0" applyFont="1"/>
    <xf numFmtId="0" fontId="2" fillId="0" borderId="0" xfId="0" applyFont="1" applyAlignment="1">
      <alignment horizontal="left"/>
    </xf>
    <xf numFmtId="0" fontId="3" fillId="0" borderId="0" xfId="0" applyFont="1" applyAlignment="1">
      <alignment horizontal="center"/>
    </xf>
    <xf numFmtId="0" fontId="0" fillId="0" borderId="1" xfId="0" applyFont="1" applyBorder="1"/>
    <xf numFmtId="0" fontId="0" fillId="0" borderId="0" xfId="0" applyAlignment="1">
      <alignment horizontal="center"/>
    </xf>
    <xf numFmtId="0" fontId="0" fillId="0" borderId="2" xfId="0" applyFont="1" applyBorder="1"/>
    <xf numFmtId="165" fontId="0" fillId="0" borderId="1" xfId="1" applyFont="1" applyBorder="1" applyAlignment="1" applyProtection="1">
      <alignment horizontal="center"/>
    </xf>
    <xf numFmtId="0" fontId="0" fillId="0" borderId="4" xfId="0" applyBorder="1"/>
    <xf numFmtId="0" fontId="0" fillId="0" borderId="8" xfId="0" applyFont="1" applyBorder="1"/>
    <xf numFmtId="0" fontId="0" fillId="0" borderId="10" xfId="0" applyFont="1" applyBorder="1"/>
    <xf numFmtId="0" fontId="0" fillId="0" borderId="11" xfId="0" applyFont="1" applyBorder="1"/>
    <xf numFmtId="165" fontId="0" fillId="0" borderId="1" xfId="0" applyNumberFormat="1" applyBorder="1"/>
    <xf numFmtId="0" fontId="0" fillId="2" borderId="14" xfId="0" applyFill="1" applyBorder="1"/>
    <xf numFmtId="0" fontId="2" fillId="3" borderId="13" xfId="0" applyFont="1" applyFill="1" applyBorder="1" applyAlignment="1"/>
    <xf numFmtId="0" fontId="2" fillId="3" borderId="14" xfId="0" applyFont="1" applyFill="1" applyBorder="1" applyAlignment="1"/>
    <xf numFmtId="0" fontId="2" fillId="2" borderId="13" xfId="0" applyFont="1" applyFill="1" applyBorder="1" applyAlignment="1"/>
    <xf numFmtId="0" fontId="2" fillId="2" borderId="14" xfId="0" applyFont="1" applyFill="1" applyBorder="1" applyAlignment="1"/>
    <xf numFmtId="0" fontId="0" fillId="0" borderId="0" xfId="0" applyBorder="1" applyAlignment="1">
      <alignment horizontal="right"/>
    </xf>
    <xf numFmtId="0" fontId="3" fillId="4" borderId="1" xfId="0" applyFont="1" applyFill="1" applyBorder="1" applyAlignment="1">
      <alignment horizontal="center"/>
    </xf>
    <xf numFmtId="0" fontId="3" fillId="8" borderId="1" xfId="0" applyFont="1" applyFill="1" applyBorder="1" applyAlignment="1">
      <alignment horizontal="center"/>
    </xf>
    <xf numFmtId="0" fontId="15" fillId="0" borderId="0" xfId="0" applyFont="1" applyBorder="1"/>
    <xf numFmtId="4" fontId="0" fillId="5" borderId="1" xfId="0" applyNumberFormat="1" applyFill="1" applyBorder="1" applyAlignment="1">
      <alignment horizontal="center"/>
    </xf>
    <xf numFmtId="3" fontId="15" fillId="2" borderId="1" xfId="0" applyNumberFormat="1" applyFont="1" applyFill="1" applyBorder="1" applyAlignment="1">
      <alignment horizontal="center"/>
    </xf>
    <xf numFmtId="4" fontId="0" fillId="0" borderId="1" xfId="0" applyNumberFormat="1" applyBorder="1"/>
    <xf numFmtId="0" fontId="3" fillId="0" borderId="0" xfId="0" applyFont="1" applyBorder="1"/>
    <xf numFmtId="0" fontId="3" fillId="2" borderId="8" xfId="0" applyFont="1" applyFill="1" applyBorder="1" applyAlignment="1">
      <alignment vertical="center"/>
    </xf>
    <xf numFmtId="0" fontId="3" fillId="4" borderId="12" xfId="0" applyFont="1" applyFill="1" applyBorder="1" applyAlignment="1">
      <alignment vertical="center"/>
    </xf>
    <xf numFmtId="0" fontId="3" fillId="4" borderId="13" xfId="0" applyFont="1" applyFill="1" applyBorder="1" applyAlignment="1">
      <alignment vertical="center"/>
    </xf>
    <xf numFmtId="0" fontId="3" fillId="4" borderId="14" xfId="0" applyFont="1" applyFill="1" applyBorder="1" applyAlignment="1">
      <alignment vertical="center"/>
    </xf>
    <xf numFmtId="0" fontId="3" fillId="2" borderId="11" xfId="0" applyFont="1" applyFill="1" applyBorder="1" applyAlignment="1">
      <alignment horizontal="right" vertical="center"/>
    </xf>
    <xf numFmtId="0" fontId="3" fillId="2" borderId="1" xfId="0" applyFont="1" applyFill="1" applyBorder="1" applyAlignment="1">
      <alignment horizontal="center" vertical="center"/>
    </xf>
    <xf numFmtId="0" fontId="15" fillId="0" borderId="14" xfId="0" applyFont="1" applyBorder="1" applyAlignment="1">
      <alignment vertical="center"/>
    </xf>
    <xf numFmtId="4" fontId="2" fillId="0" borderId="8" xfId="0" applyNumberFormat="1" applyFont="1" applyBorder="1" applyAlignment="1">
      <alignment vertical="center"/>
    </xf>
    <xf numFmtId="0" fontId="15" fillId="0" borderId="0" xfId="0" applyFont="1" applyAlignment="1">
      <alignment vertical="center"/>
    </xf>
    <xf numFmtId="4" fontId="2" fillId="0" borderId="1" xfId="0" applyNumberFormat="1" applyFont="1" applyBorder="1" applyAlignment="1">
      <alignment vertical="center"/>
    </xf>
    <xf numFmtId="0" fontId="15" fillId="10" borderId="1" xfId="0" applyFont="1" applyFill="1" applyBorder="1" applyAlignment="1">
      <alignment vertical="center"/>
    </xf>
    <xf numFmtId="4" fontId="2" fillId="10" borderId="1" xfId="0" applyNumberFormat="1" applyFont="1" applyFill="1" applyBorder="1" applyAlignment="1">
      <alignment vertical="center"/>
    </xf>
    <xf numFmtId="4" fontId="2" fillId="0" borderId="11" xfId="0" applyNumberFormat="1" applyFont="1" applyBorder="1" applyAlignment="1">
      <alignment vertical="center"/>
    </xf>
    <xf numFmtId="0" fontId="16" fillId="4" borderId="1" xfId="0" applyFont="1" applyFill="1" applyBorder="1" applyAlignment="1">
      <alignment vertical="center"/>
    </xf>
    <xf numFmtId="4" fontId="4" fillId="4" borderId="1" xfId="0" applyNumberFormat="1" applyFont="1" applyFill="1" applyBorder="1" applyAlignment="1">
      <alignment vertical="center"/>
    </xf>
    <xf numFmtId="0" fontId="9" fillId="0" borderId="0" xfId="0" applyFont="1"/>
    <xf numFmtId="0" fontId="17" fillId="3" borderId="0" xfId="0" applyFont="1" applyFill="1" applyBorder="1" applyAlignment="1">
      <alignment horizontal="center"/>
    </xf>
    <xf numFmtId="0" fontId="9" fillId="0" borderId="0" xfId="0" applyFont="1" applyAlignment="1">
      <alignment vertical="center"/>
    </xf>
    <xf numFmtId="0" fontId="3" fillId="3" borderId="11" xfId="0" applyFont="1" applyFill="1" applyBorder="1" applyAlignment="1">
      <alignment horizontal="center" vertical="center"/>
    </xf>
    <xf numFmtId="0" fontId="18" fillId="3" borderId="0" xfId="0" applyFont="1" applyFill="1" applyBorder="1" applyAlignment="1">
      <alignment horizontal="center"/>
    </xf>
    <xf numFmtId="0" fontId="15" fillId="0" borderId="1" xfId="0" applyFont="1" applyBorder="1" applyAlignment="1">
      <alignment vertical="center"/>
    </xf>
    <xf numFmtId="168" fontId="2" fillId="3" borderId="1" xfId="1" applyNumberFormat="1" applyFont="1" applyFill="1" applyBorder="1" applyAlignment="1" applyProtection="1">
      <alignment vertical="center"/>
    </xf>
    <xf numFmtId="165" fontId="17" fillId="3" borderId="0" xfId="1" applyFont="1" applyFill="1" applyBorder="1" applyAlignment="1" applyProtection="1"/>
    <xf numFmtId="0" fontId="15" fillId="0" borderId="8" xfId="0" applyFont="1" applyBorder="1" applyAlignment="1">
      <alignment vertical="center"/>
    </xf>
    <xf numFmtId="0" fontId="15" fillId="7" borderId="16" xfId="0" applyFont="1" applyFill="1" applyBorder="1" applyAlignment="1">
      <alignment horizontal="right" vertical="center"/>
    </xf>
    <xf numFmtId="168" fontId="2" fillId="3" borderId="17" xfId="0" applyNumberFormat="1" applyFont="1" applyFill="1" applyBorder="1" applyAlignment="1">
      <alignment vertical="center"/>
    </xf>
    <xf numFmtId="168" fontId="2" fillId="3" borderId="18" xfId="0" applyNumberFormat="1" applyFont="1" applyFill="1" applyBorder="1" applyAlignment="1">
      <alignment vertical="center"/>
    </xf>
    <xf numFmtId="168" fontId="2" fillId="3" borderId="19" xfId="0" applyNumberFormat="1" applyFont="1" applyFill="1" applyBorder="1" applyAlignment="1">
      <alignment vertical="center"/>
    </xf>
    <xf numFmtId="165" fontId="17" fillId="3" borderId="0" xfId="0" applyNumberFormat="1" applyFont="1" applyFill="1" applyBorder="1"/>
    <xf numFmtId="0" fontId="15" fillId="0" borderId="11" xfId="0" applyFont="1" applyBorder="1" applyAlignment="1">
      <alignment vertical="center"/>
    </xf>
    <xf numFmtId="168" fontId="2" fillId="3" borderId="11" xfId="1" applyNumberFormat="1" applyFont="1" applyFill="1" applyBorder="1" applyAlignment="1" applyProtection="1">
      <alignment vertical="center"/>
    </xf>
    <xf numFmtId="168" fontId="2" fillId="3" borderId="8" xfId="1" applyNumberFormat="1" applyFont="1" applyFill="1" applyBorder="1" applyAlignment="1" applyProtection="1">
      <alignment vertical="center"/>
    </xf>
    <xf numFmtId="0" fontId="19" fillId="12" borderId="16" xfId="0" applyFont="1" applyFill="1" applyBorder="1" applyAlignment="1">
      <alignment horizontal="right" vertical="center"/>
    </xf>
    <xf numFmtId="0" fontId="3" fillId="3" borderId="1" xfId="0" applyFont="1" applyFill="1" applyBorder="1" applyAlignment="1">
      <alignment horizontal="center" vertical="center"/>
    </xf>
    <xf numFmtId="168" fontId="2" fillId="3" borderId="14" xfId="1" applyNumberFormat="1" applyFont="1" applyFill="1" applyBorder="1" applyAlignment="1" applyProtection="1">
      <alignment vertical="center"/>
    </xf>
    <xf numFmtId="168" fontId="2" fillId="3" borderId="20" xfId="1" applyNumberFormat="1" applyFont="1" applyFill="1" applyBorder="1" applyAlignment="1" applyProtection="1">
      <alignment vertical="center"/>
    </xf>
    <xf numFmtId="168" fontId="2" fillId="3" borderId="15" xfId="1" applyNumberFormat="1" applyFont="1" applyFill="1" applyBorder="1" applyAlignment="1" applyProtection="1">
      <alignment vertical="center"/>
    </xf>
    <xf numFmtId="168" fontId="2" fillId="3" borderId="6" xfId="1" applyNumberFormat="1" applyFont="1" applyFill="1" applyBorder="1" applyAlignment="1" applyProtection="1">
      <alignment vertical="center"/>
    </xf>
    <xf numFmtId="168" fontId="2" fillId="3" borderId="20" xfId="0" applyNumberFormat="1" applyFont="1" applyFill="1" applyBorder="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2" xfId="0" applyFont="1" applyBorder="1" applyAlignment="1">
      <alignment vertical="center"/>
    </xf>
    <xf numFmtId="0" fontId="0" fillId="0" borderId="1" xfId="0" applyFont="1" applyBorder="1" applyAlignment="1">
      <alignment vertical="center"/>
    </xf>
    <xf numFmtId="2" fontId="0" fillId="0" borderId="1" xfId="0" applyNumberFormat="1" applyBorder="1" applyAlignment="1">
      <alignment vertical="center"/>
    </xf>
    <xf numFmtId="169" fontId="0" fillId="0" borderId="1" xfId="0" applyNumberFormat="1" applyBorder="1" applyAlignment="1">
      <alignment vertical="center"/>
    </xf>
    <xf numFmtId="0" fontId="3" fillId="7" borderId="1" xfId="0" applyFont="1" applyFill="1" applyBorder="1" applyAlignment="1">
      <alignment vertical="center"/>
    </xf>
    <xf numFmtId="2" fontId="3" fillId="7" borderId="1" xfId="0" applyNumberFormat="1" applyFont="1" applyFill="1" applyBorder="1" applyAlignment="1">
      <alignment vertical="center"/>
    </xf>
    <xf numFmtId="169" fontId="3" fillId="7" borderId="1" xfId="0" applyNumberFormat="1" applyFont="1" applyFill="1" applyBorder="1" applyAlignment="1">
      <alignment vertical="center"/>
    </xf>
    <xf numFmtId="0" fontId="0" fillId="0" borderId="0" xfId="0" applyBorder="1" applyAlignment="1">
      <alignment vertical="center"/>
    </xf>
    <xf numFmtId="0" fontId="0" fillId="0" borderId="0" xfId="0" applyBorder="1" applyAlignment="1">
      <alignment horizontal="center" vertical="center"/>
    </xf>
    <xf numFmtId="0" fontId="3" fillId="0" borderId="12" xfId="0" applyFont="1" applyBorder="1" applyAlignment="1">
      <alignment horizontal="center" vertical="center"/>
    </xf>
    <xf numFmtId="0" fontId="7" fillId="12" borderId="1" xfId="0" applyFont="1" applyFill="1" applyBorder="1" applyAlignment="1">
      <alignment vertical="center"/>
    </xf>
    <xf numFmtId="2" fontId="7" fillId="12" borderId="1" xfId="0" applyNumberFormat="1" applyFont="1" applyFill="1" applyBorder="1" applyAlignment="1">
      <alignment vertical="center"/>
    </xf>
    <xf numFmtId="169" fontId="7" fillId="12" borderId="1" xfId="0" applyNumberFormat="1" applyFont="1" applyFill="1" applyBorder="1" applyAlignment="1">
      <alignment vertical="center"/>
    </xf>
    <xf numFmtId="2" fontId="0" fillId="0" borderId="0" xfId="0" applyNumberFormat="1"/>
    <xf numFmtId="0" fontId="2" fillId="2" borderId="1" xfId="0" applyFont="1" applyFill="1" applyBorder="1" applyAlignment="1">
      <alignment horizontal="right" vertical="center"/>
    </xf>
    <xf numFmtId="0" fontId="3" fillId="4" borderId="1" xfId="0" applyFont="1" applyFill="1" applyBorder="1" applyAlignment="1">
      <alignment horizontal="center" vertical="center"/>
    </xf>
    <xf numFmtId="0" fontId="2" fillId="2" borderId="1" xfId="0" applyFont="1" applyFill="1" applyBorder="1" applyAlignment="1">
      <alignment vertical="center"/>
    </xf>
    <xf numFmtId="0" fontId="22" fillId="2" borderId="1" xfId="0" applyFont="1" applyFill="1" applyBorder="1" applyAlignment="1">
      <alignment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3" fillId="10" borderId="1" xfId="0" applyFont="1" applyFill="1" applyBorder="1" applyAlignment="1">
      <alignment vertical="center"/>
    </xf>
    <xf numFmtId="4" fontId="3" fillId="10" borderId="1" xfId="0" applyNumberFormat="1" applyFont="1" applyFill="1" applyBorder="1" applyAlignment="1">
      <alignment vertical="center"/>
    </xf>
    <xf numFmtId="0" fontId="2" fillId="4" borderId="1" xfId="0" applyFont="1" applyFill="1" applyBorder="1" applyAlignment="1">
      <alignment horizontal="center" vertical="center"/>
    </xf>
    <xf numFmtId="170" fontId="2" fillId="0" borderId="2" xfId="2" applyNumberFormat="1" applyFont="1" applyBorder="1" applyAlignment="1" applyProtection="1">
      <alignment horizontal="center" vertical="center"/>
    </xf>
    <xf numFmtId="170" fontId="2" fillId="0" borderId="8" xfId="2" applyNumberFormat="1" applyFont="1" applyBorder="1" applyAlignment="1" applyProtection="1">
      <alignment horizontal="center" vertical="center"/>
    </xf>
    <xf numFmtId="170" fontId="2" fillId="0" borderId="7" xfId="2" applyNumberFormat="1" applyFont="1" applyBorder="1" applyAlignment="1" applyProtection="1">
      <alignment horizontal="center" vertical="center"/>
    </xf>
    <xf numFmtId="170" fontId="2" fillId="0" borderId="10" xfId="2" applyNumberFormat="1" applyFont="1" applyBorder="1" applyAlignment="1" applyProtection="1">
      <alignment horizontal="center" vertical="center"/>
    </xf>
    <xf numFmtId="170" fontId="2" fillId="0" borderId="11" xfId="2" applyNumberFormat="1" applyFont="1" applyBorder="1" applyAlignment="1" applyProtection="1">
      <alignment horizontal="center" vertical="center"/>
    </xf>
    <xf numFmtId="170" fontId="2" fillId="2" borderId="1" xfId="2" applyNumberFormat="1" applyFont="1" applyFill="1" applyBorder="1" applyAlignment="1" applyProtection="1">
      <alignment horizontal="center" vertical="center"/>
    </xf>
    <xf numFmtId="0" fontId="23" fillId="15" borderId="1" xfId="0" applyFont="1" applyFill="1" applyBorder="1" applyAlignment="1">
      <alignment vertical="center"/>
    </xf>
    <xf numFmtId="4" fontId="24" fillId="15" borderId="1" xfId="0" applyNumberFormat="1" applyFont="1" applyFill="1" applyBorder="1" applyAlignment="1">
      <alignment horizontal="right" vertical="center"/>
    </xf>
    <xf numFmtId="4" fontId="7" fillId="16" borderId="1" xfId="0" applyNumberFormat="1" applyFont="1" applyFill="1" applyBorder="1" applyAlignment="1">
      <alignment vertical="center"/>
    </xf>
    <xf numFmtId="0" fontId="23" fillId="10" borderId="1" xfId="0" applyFont="1" applyFill="1" applyBorder="1" applyAlignment="1">
      <alignment vertical="center"/>
    </xf>
    <xf numFmtId="4" fontId="24" fillId="10" borderId="1" xfId="0" applyNumberFormat="1" applyFont="1" applyFill="1" applyBorder="1" applyAlignment="1">
      <alignment horizontal="right" vertical="center"/>
    </xf>
    <xf numFmtId="0" fontId="25" fillId="15" borderId="1" xfId="0" applyFont="1" applyFill="1" applyBorder="1" applyAlignment="1">
      <alignment vertical="center"/>
    </xf>
    <xf numFmtId="0" fontId="26" fillId="0" borderId="1" xfId="0" applyFont="1" applyBorder="1" applyAlignment="1">
      <alignment vertical="center"/>
    </xf>
    <xf numFmtId="4" fontId="26" fillId="0" borderId="1" xfId="0" applyNumberFormat="1" applyFont="1" applyBorder="1" applyAlignment="1">
      <alignment horizontal="left" vertical="center"/>
    </xf>
    <xf numFmtId="0" fontId="3" fillId="10" borderId="8" xfId="0" applyFont="1" applyFill="1" applyBorder="1" applyAlignment="1">
      <alignment vertical="center"/>
    </xf>
    <xf numFmtId="0" fontId="3" fillId="4" borderId="1" xfId="0" applyFont="1" applyFill="1" applyBorder="1" applyAlignment="1">
      <alignment vertical="center"/>
    </xf>
    <xf numFmtId="4" fontId="3" fillId="4" borderId="1" xfId="0" applyNumberFormat="1" applyFont="1" applyFill="1" applyBorder="1" applyAlignment="1">
      <alignment vertical="center"/>
    </xf>
    <xf numFmtId="0" fontId="0" fillId="0" borderId="13" xfId="0" applyBorder="1"/>
    <xf numFmtId="0" fontId="2" fillId="2" borderId="0" xfId="0" applyFont="1" applyFill="1" applyAlignment="1">
      <alignment horizontal="right" vertical="center"/>
    </xf>
    <xf numFmtId="0" fontId="29" fillId="4" borderId="1" xfId="0" applyFont="1" applyFill="1" applyBorder="1" applyAlignment="1">
      <alignment horizontal="center" vertical="center"/>
    </xf>
    <xf numFmtId="0" fontId="2" fillId="2" borderId="1" xfId="0" applyFont="1" applyFill="1" applyBorder="1" applyAlignment="1">
      <alignment horizontal="center" vertical="center"/>
    </xf>
    <xf numFmtId="0" fontId="22" fillId="2" borderId="1" xfId="0" applyFont="1" applyFill="1" applyBorder="1" applyAlignment="1">
      <alignment horizontal="center" vertical="center"/>
    </xf>
    <xf numFmtId="0" fontId="29" fillId="2" borderId="1" xfId="0" applyFont="1" applyFill="1" applyBorder="1" applyAlignment="1">
      <alignment vertical="center"/>
    </xf>
    <xf numFmtId="4" fontId="2" fillId="3" borderId="1" xfId="0" applyNumberFormat="1" applyFont="1" applyFill="1" applyBorder="1" applyAlignment="1">
      <alignment horizontal="right" vertical="center"/>
    </xf>
    <xf numFmtId="4" fontId="29" fillId="0" borderId="1" xfId="0" applyNumberFormat="1" applyFont="1" applyBorder="1" applyAlignment="1">
      <alignment vertical="center"/>
    </xf>
    <xf numFmtId="0" fontId="2" fillId="0" borderId="1" xfId="0" applyFont="1" applyBorder="1" applyAlignment="1">
      <alignment vertical="center" wrapText="1"/>
    </xf>
    <xf numFmtId="4" fontId="2" fillId="3" borderId="1" xfId="0" applyNumberFormat="1" applyFont="1" applyFill="1" applyBorder="1" applyAlignment="1">
      <alignment horizontal="right" vertical="center" wrapText="1"/>
    </xf>
    <xf numFmtId="4" fontId="29" fillId="0" borderId="1" xfId="0" applyNumberFormat="1" applyFont="1" applyBorder="1" applyAlignment="1">
      <alignment vertical="center" wrapText="1"/>
    </xf>
    <xf numFmtId="0" fontId="0" fillId="0" borderId="0" xfId="0" applyAlignment="1">
      <alignment vertical="center" wrapText="1"/>
    </xf>
    <xf numFmtId="4" fontId="30" fillId="10" borderId="8" xfId="0" applyNumberFormat="1" applyFont="1" applyFill="1" applyBorder="1" applyAlignment="1">
      <alignment horizontal="center" vertical="center"/>
    </xf>
    <xf numFmtId="4" fontId="2" fillId="3" borderId="12" xfId="0" applyNumberFormat="1" applyFont="1" applyFill="1" applyBorder="1" applyAlignment="1">
      <alignment horizontal="right" vertical="center"/>
    </xf>
    <xf numFmtId="0" fontId="29" fillId="0" borderId="2" xfId="0" applyFont="1" applyBorder="1" applyAlignment="1">
      <alignment vertical="center"/>
    </xf>
    <xf numFmtId="0" fontId="29" fillId="0" borderId="3" xfId="0" applyFont="1" applyBorder="1" applyAlignment="1">
      <alignment vertical="center"/>
    </xf>
    <xf numFmtId="0" fontId="29" fillId="0" borderId="7" xfId="0" applyFont="1" applyBorder="1" applyAlignment="1">
      <alignment vertical="center"/>
    </xf>
    <xf numFmtId="0" fontId="29" fillId="0" borderId="0" xfId="0" applyFont="1" applyBorder="1" applyAlignment="1">
      <alignment vertical="center"/>
    </xf>
    <xf numFmtId="0" fontId="29" fillId="0" borderId="0" xfId="0" applyFont="1" applyAlignment="1">
      <alignment vertical="center"/>
    </xf>
    <xf numFmtId="4" fontId="3" fillId="10" borderId="1" xfId="0" applyNumberFormat="1" applyFont="1" applyFill="1" applyBorder="1" applyAlignment="1">
      <alignment horizontal="right" vertical="center"/>
    </xf>
    <xf numFmtId="0" fontId="2" fillId="0" borderId="0" xfId="0" applyFont="1" applyAlignment="1">
      <alignment horizontal="left" vertical="center"/>
    </xf>
    <xf numFmtId="170" fontId="2" fillId="0" borderId="4" xfId="2" applyNumberFormat="1" applyFont="1" applyBorder="1" applyAlignment="1" applyProtection="1">
      <alignment horizontal="center" vertical="center"/>
    </xf>
    <xf numFmtId="0" fontId="2" fillId="0" borderId="10" xfId="0" applyFont="1" applyBorder="1" applyAlignment="1">
      <alignment vertical="center"/>
    </xf>
    <xf numFmtId="0" fontId="2" fillId="0" borderId="12" xfId="0" applyFont="1" applyBorder="1" applyAlignment="1">
      <alignment vertical="center"/>
    </xf>
    <xf numFmtId="0" fontId="3" fillId="10" borderId="2" xfId="0" applyFont="1" applyFill="1" applyBorder="1" applyAlignment="1">
      <alignment vertical="center"/>
    </xf>
    <xf numFmtId="4" fontId="2" fillId="10" borderId="8" xfId="0" applyNumberFormat="1" applyFont="1" applyFill="1" applyBorder="1" applyAlignment="1">
      <alignment vertical="center"/>
    </xf>
    <xf numFmtId="0" fontId="0" fillId="0" borderId="0" xfId="0" applyAlignment="1">
      <alignment horizontal="center" vertical="center"/>
    </xf>
    <xf numFmtId="4" fontId="3" fillId="0" borderId="1" xfId="0" applyNumberFormat="1" applyFont="1" applyBorder="1" applyAlignment="1">
      <alignment vertical="center"/>
    </xf>
    <xf numFmtId="4" fontId="2" fillId="0" borderId="1" xfId="0" applyNumberFormat="1" applyFont="1" applyBorder="1" applyAlignment="1">
      <alignment horizontal="center" vertical="center"/>
    </xf>
    <xf numFmtId="4" fontId="3" fillId="14" borderId="1" xfId="0" applyNumberFormat="1" applyFont="1" applyFill="1" applyBorder="1" applyAlignment="1">
      <alignment horizontal="center" vertical="center"/>
    </xf>
    <xf numFmtId="0" fontId="3" fillId="7" borderId="1" xfId="0" applyFont="1" applyFill="1" applyBorder="1" applyAlignment="1">
      <alignment horizontal="center" vertical="center"/>
    </xf>
    <xf numFmtId="0" fontId="32" fillId="0" borderId="0" xfId="0" applyFont="1" applyAlignment="1">
      <alignment vertical="center"/>
    </xf>
    <xf numFmtId="165" fontId="2" fillId="0" borderId="1" xfId="1" applyFont="1" applyBorder="1" applyAlignment="1" applyProtection="1">
      <alignment horizontal="center" vertical="center"/>
    </xf>
    <xf numFmtId="0" fontId="3" fillId="10" borderId="1" xfId="0" applyFont="1" applyFill="1" applyBorder="1" applyAlignment="1">
      <alignment horizontal="center" vertical="center"/>
    </xf>
    <xf numFmtId="167" fontId="2" fillId="0" borderId="1" xfId="2" applyFont="1" applyBorder="1" applyAlignment="1" applyProtection="1">
      <alignment horizontal="center" vertical="center"/>
    </xf>
    <xf numFmtId="0" fontId="3" fillId="17" borderId="1" xfId="0" applyFont="1" applyFill="1" applyBorder="1" applyAlignment="1">
      <alignment horizontal="center" vertical="center"/>
    </xf>
    <xf numFmtId="170" fontId="2" fillId="0" borderId="1" xfId="2" applyNumberFormat="1" applyFont="1" applyBorder="1" applyAlignment="1" applyProtection="1">
      <alignment horizontal="center" vertical="center"/>
    </xf>
    <xf numFmtId="0" fontId="15" fillId="0" borderId="0" xfId="0" applyFont="1"/>
    <xf numFmtId="0" fontId="16" fillId="0" borderId="5" xfId="0" applyFont="1" applyBorder="1"/>
    <xf numFmtId="0" fontId="15" fillId="0" borderId="5" xfId="0" applyFont="1" applyBorder="1"/>
    <xf numFmtId="0" fontId="16" fillId="0" borderId="0" xfId="0" applyFont="1"/>
    <xf numFmtId="0" fontId="4" fillId="0" borderId="0" xfId="0" applyFont="1" applyBorder="1"/>
    <xf numFmtId="0" fontId="2" fillId="0" borderId="0" xfId="0" applyFont="1" applyAlignment="1">
      <alignment horizontal="right"/>
    </xf>
    <xf numFmtId="0" fontId="2" fillId="0" borderId="1" xfId="0" applyFont="1" applyBorder="1"/>
    <xf numFmtId="4" fontId="2" fillId="0" borderId="1" xfId="1" applyNumberFormat="1" applyFont="1" applyBorder="1" applyAlignment="1" applyProtection="1"/>
    <xf numFmtId="165" fontId="2" fillId="0" borderId="0" xfId="1" applyFont="1" applyBorder="1" applyAlignment="1" applyProtection="1"/>
    <xf numFmtId="0" fontId="33" fillId="0" borderId="0" xfId="0" applyFont="1" applyBorder="1" applyAlignment="1">
      <alignment horizontal="right"/>
    </xf>
    <xf numFmtId="168" fontId="2" fillId="8" borderId="1" xfId="1" applyNumberFormat="1" applyFont="1" applyFill="1" applyBorder="1" applyAlignment="1" applyProtection="1"/>
    <xf numFmtId="0" fontId="2" fillId="0" borderId="12" xfId="0" applyFont="1" applyBorder="1"/>
    <xf numFmtId="4" fontId="2" fillId="0" borderId="1" xfId="0" applyNumberFormat="1" applyFont="1" applyBorder="1"/>
    <xf numFmtId="0" fontId="3" fillId="0" borderId="12" xfId="0" applyFont="1" applyBorder="1" applyAlignment="1">
      <alignment horizontal="right"/>
    </xf>
    <xf numFmtId="168" fontId="2" fillId="15" borderId="1" xfId="1" applyNumberFormat="1" applyFont="1" applyFill="1" applyBorder="1" applyAlignment="1" applyProtection="1"/>
    <xf numFmtId="0" fontId="2" fillId="0" borderId="0" xfId="0" applyFont="1" applyAlignment="1">
      <alignment horizontal="left" vertical="center" wrapText="1"/>
    </xf>
    <xf numFmtId="168" fontId="2" fillId="0" borderId="1" xfId="1" applyNumberFormat="1" applyFont="1" applyBorder="1" applyAlignment="1" applyProtection="1">
      <alignment horizontal="right" vertical="center" wrapText="1"/>
    </xf>
    <xf numFmtId="168" fontId="2" fillId="10" borderId="1" xfId="1" applyNumberFormat="1" applyFont="1" applyFill="1" applyBorder="1" applyAlignment="1" applyProtection="1"/>
    <xf numFmtId="0" fontId="3" fillId="0" borderId="3" xfId="0" applyFont="1" applyBorder="1" applyAlignment="1"/>
    <xf numFmtId="0" fontId="0" fillId="0" borderId="3" xfId="0" applyBorder="1" applyAlignment="1"/>
    <xf numFmtId="0" fontId="15" fillId="0" borderId="4" xfId="0" applyFont="1" applyBorder="1" applyAlignment="1">
      <alignment wrapText="1"/>
    </xf>
    <xf numFmtId="49" fontId="2" fillId="0" borderId="1" xfId="0" applyNumberFormat="1" applyFont="1" applyBorder="1" applyAlignment="1">
      <alignment vertical="center"/>
    </xf>
    <xf numFmtId="49" fontId="2" fillId="0" borderId="1" xfId="0" applyNumberFormat="1" applyFont="1" applyBorder="1" applyAlignment="1">
      <alignment horizontal="left" vertical="center"/>
    </xf>
    <xf numFmtId="0" fontId="3" fillId="0" borderId="0" xfId="0" applyFont="1" applyAlignment="1">
      <alignment horizontal="right" vertical="center"/>
    </xf>
    <xf numFmtId="168" fontId="3" fillId="0" borderId="1" xfId="1" applyNumberFormat="1" applyFont="1" applyBorder="1" applyAlignment="1" applyProtection="1">
      <alignment vertical="center"/>
    </xf>
    <xf numFmtId="0" fontId="2" fillId="0" borderId="0" xfId="0" applyFont="1" applyBorder="1" applyAlignment="1">
      <alignment vertical="center"/>
    </xf>
    <xf numFmtId="0" fontId="15" fillId="8" borderId="8"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Alignment="1">
      <alignment vertical="center"/>
    </xf>
    <xf numFmtId="0" fontId="9" fillId="8" borderId="11"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6" fillId="0" borderId="1" xfId="0" applyFont="1" applyBorder="1" applyAlignment="1">
      <alignment vertical="center"/>
    </xf>
    <xf numFmtId="4" fontId="2" fillId="0" borderId="1" xfId="1" applyNumberFormat="1" applyFont="1" applyBorder="1" applyAlignment="1" applyProtection="1">
      <alignment horizontal="right" vertical="center" wrapText="1"/>
    </xf>
    <xf numFmtId="4" fontId="3" fillId="0" borderId="1" xfId="1" applyNumberFormat="1" applyFont="1" applyBorder="1" applyAlignment="1" applyProtection="1">
      <alignment horizontal="right"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4" fontId="2" fillId="0" borderId="1" xfId="1" applyNumberFormat="1" applyFont="1" applyBorder="1" applyAlignment="1" applyProtection="1">
      <alignment horizontal="right" vertical="center"/>
    </xf>
    <xf numFmtId="0" fontId="36" fillId="0" borderId="1" xfId="0" applyFont="1" applyBorder="1" applyAlignment="1">
      <alignment vertical="center" wrapText="1"/>
    </xf>
    <xf numFmtId="4" fontId="2" fillId="0" borderId="1" xfId="0" applyNumberFormat="1" applyFont="1" applyBorder="1" applyAlignment="1">
      <alignment horizontal="right" vertical="center"/>
    </xf>
    <xf numFmtId="4" fontId="2" fillId="0" borderId="0" xfId="0" applyNumberFormat="1" applyFont="1" applyBorder="1" applyAlignment="1">
      <alignment horizontal="right" vertical="center"/>
    </xf>
    <xf numFmtId="4" fontId="2" fillId="0" borderId="8" xfId="0" applyNumberFormat="1" applyFont="1" applyBorder="1" applyAlignment="1">
      <alignment horizontal="right"/>
    </xf>
    <xf numFmtId="169" fontId="2" fillId="0" borderId="11" xfId="0" applyNumberFormat="1" applyFont="1" applyBorder="1" applyAlignment="1">
      <alignment horizontal="right" vertical="center"/>
    </xf>
    <xf numFmtId="169" fontId="2" fillId="0" borderId="0" xfId="0" applyNumberFormat="1" applyFont="1" applyBorder="1" applyAlignment="1">
      <alignment horizontal="right" vertical="center"/>
    </xf>
    <xf numFmtId="4" fontId="3" fillId="0" borderId="0" xfId="0" applyNumberFormat="1" applyFont="1" applyBorder="1" applyAlignment="1">
      <alignment horizontal="right" vertical="center"/>
    </xf>
    <xf numFmtId="4" fontId="3" fillId="0" borderId="1" xfId="1" applyNumberFormat="1" applyFont="1" applyBorder="1" applyAlignment="1" applyProtection="1">
      <alignment horizontal="right" vertical="center"/>
    </xf>
    <xf numFmtId="0" fontId="3" fillId="0" borderId="0" xfId="0" applyFont="1" applyBorder="1" applyAlignment="1">
      <alignment horizontal="center" vertical="center"/>
    </xf>
    <xf numFmtId="0" fontId="2" fillId="0" borderId="0" xfId="0" applyFont="1" applyBorder="1" applyAlignment="1">
      <alignment vertical="center" wrapText="1"/>
    </xf>
    <xf numFmtId="0" fontId="18" fillId="0" borderId="0" xfId="0" applyFont="1" applyBorder="1" applyAlignment="1">
      <alignment horizontal="left" vertical="center"/>
    </xf>
    <xf numFmtId="4" fontId="17" fillId="0" borderId="0" xfId="0" applyNumberFormat="1" applyFont="1" applyBorder="1" applyAlignment="1">
      <alignment vertical="center" wrapText="1"/>
    </xf>
    <xf numFmtId="169" fontId="9" fillId="0" borderId="0" xfId="0" applyNumberFormat="1" applyFont="1" applyBorder="1" applyAlignment="1">
      <alignment horizontal="right" vertical="center"/>
    </xf>
    <xf numFmtId="0" fontId="0" fillId="8" borderId="1" xfId="0" applyFill="1" applyBorder="1" applyAlignment="1">
      <alignment horizontal="center" vertical="center"/>
    </xf>
    <xf numFmtId="4" fontId="37" fillId="15" borderId="1" xfId="0" applyNumberFormat="1" applyFont="1" applyFill="1" applyBorder="1" applyAlignment="1">
      <alignment horizontal="right" vertical="center"/>
    </xf>
    <xf numFmtId="4" fontId="2" fillId="5" borderId="1" xfId="0" applyNumberFormat="1" applyFont="1" applyFill="1" applyBorder="1" applyAlignment="1">
      <alignment horizontal="right" vertical="center"/>
    </xf>
    <xf numFmtId="167" fontId="2" fillId="4" borderId="1" xfId="2" applyFont="1" applyFill="1" applyBorder="1" applyAlignment="1" applyProtection="1">
      <alignment horizontal="center" vertical="center"/>
    </xf>
    <xf numFmtId="169" fontId="2" fillId="0" borderId="1" xfId="0" applyNumberFormat="1" applyFont="1" applyBorder="1" applyAlignment="1">
      <alignment horizontal="right" vertical="center"/>
    </xf>
    <xf numFmtId="4" fontId="9" fillId="0" borderId="0" xfId="0" applyNumberFormat="1" applyFont="1" applyBorder="1" applyAlignment="1">
      <alignment horizontal="right" vertical="center"/>
    </xf>
    <xf numFmtId="0" fontId="38" fillId="0" borderId="0" xfId="0" applyFont="1" applyBorder="1" applyAlignment="1">
      <alignment horizontal="center" vertical="center"/>
    </xf>
    <xf numFmtId="0" fontId="9" fillId="0" borderId="0" xfId="0" applyFont="1" applyBorder="1" applyAlignment="1">
      <alignment vertical="center" wrapText="1"/>
    </xf>
    <xf numFmtId="0" fontId="0" fillId="0" borderId="14" xfId="0" applyFont="1" applyBorder="1" applyAlignment="1">
      <alignment horizontal="right" vertical="center"/>
    </xf>
    <xf numFmtId="0" fontId="3" fillId="8" borderId="12" xfId="0" applyFont="1" applyFill="1" applyBorder="1" applyAlignment="1">
      <alignment vertical="center"/>
    </xf>
    <xf numFmtId="0" fontId="3" fillId="8" borderId="13" xfId="0" applyFont="1" applyFill="1" applyBorder="1" applyAlignment="1">
      <alignment vertical="center"/>
    </xf>
    <xf numFmtId="0" fontId="0" fillId="10" borderId="1" xfId="0" applyFill="1" applyBorder="1" applyAlignment="1">
      <alignment vertical="center"/>
    </xf>
    <xf numFmtId="0" fontId="3" fillId="0" borderId="7" xfId="0" applyFont="1" applyBorder="1" applyAlignment="1">
      <alignment vertical="center"/>
    </xf>
    <xf numFmtId="4" fontId="0" fillId="0" borderId="1" xfId="0" applyNumberFormat="1" applyBorder="1" applyAlignment="1">
      <alignment vertical="center"/>
    </xf>
    <xf numFmtId="0" fontId="33" fillId="0" borderId="7" xfId="0" applyFont="1" applyBorder="1" applyAlignment="1">
      <alignment vertical="center"/>
    </xf>
    <xf numFmtId="0" fontId="3" fillId="0" borderId="4" xfId="0" applyFont="1" applyBorder="1" applyAlignment="1">
      <alignment vertical="center"/>
    </xf>
    <xf numFmtId="0" fontId="0" fillId="0" borderId="5" xfId="0" applyFont="1" applyBorder="1" applyAlignment="1">
      <alignment vertical="center"/>
    </xf>
    <xf numFmtId="0" fontId="33" fillId="0" borderId="0" xfId="0" applyFont="1" applyBorder="1" applyAlignment="1">
      <alignment vertical="center"/>
    </xf>
    <xf numFmtId="0" fontId="3" fillId="0" borderId="2" xfId="0" applyFont="1" applyBorder="1" applyAlignment="1">
      <alignment vertical="center"/>
    </xf>
    <xf numFmtId="0" fontId="33" fillId="0" borderId="3" xfId="0" applyFont="1" applyBorder="1" applyAlignment="1">
      <alignment vertical="center"/>
    </xf>
    <xf numFmtId="4" fontId="3" fillId="2" borderId="1" xfId="0" applyNumberFormat="1" applyFont="1" applyFill="1" applyBorder="1" applyAlignment="1">
      <alignment vertical="center"/>
    </xf>
    <xf numFmtId="0" fontId="32" fillId="0" borderId="5"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15" xfId="0" applyFont="1" applyBorder="1" applyAlignment="1">
      <alignment vertical="center"/>
    </xf>
    <xf numFmtId="0" fontId="3" fillId="0" borderId="14" xfId="0" applyFont="1" applyBorder="1" applyAlignment="1">
      <alignment horizontal="right" vertical="center"/>
    </xf>
    <xf numFmtId="0" fontId="3" fillId="2" borderId="1" xfId="0" applyFont="1" applyFill="1" applyBorder="1" applyAlignment="1">
      <alignment horizontal="left" vertical="center"/>
    </xf>
    <xf numFmtId="0" fontId="3" fillId="0" borderId="1" xfId="0" applyFont="1" applyBorder="1" applyAlignment="1">
      <alignment horizontal="center" vertical="center"/>
    </xf>
    <xf numFmtId="0" fontId="3" fillId="8" borderId="1" xfId="0" applyFont="1" applyFill="1" applyBorder="1" applyAlignment="1">
      <alignment horizontal="left" vertical="center"/>
    </xf>
    <xf numFmtId="0" fontId="3" fillId="8" borderId="1" xfId="0" applyFont="1" applyFill="1" applyBorder="1" applyAlignment="1">
      <alignment horizontal="center" vertical="center"/>
    </xf>
    <xf numFmtId="0" fontId="3" fillId="2" borderId="1" xfId="0" applyFont="1" applyFill="1" applyBorder="1" applyAlignment="1">
      <alignment vertical="center"/>
    </xf>
    <xf numFmtId="4" fontId="2" fillId="0" borderId="1" xfId="1" applyNumberFormat="1" applyFont="1" applyBorder="1" applyAlignment="1" applyProtection="1">
      <alignment vertical="center"/>
    </xf>
    <xf numFmtId="0" fontId="32" fillId="0" borderId="0" xfId="0" applyFont="1" applyBorder="1" applyAlignment="1">
      <alignment horizontal="right" vertical="center"/>
    </xf>
    <xf numFmtId="4" fontId="2" fillId="0" borderId="0" xfId="1" applyNumberFormat="1" applyFont="1" applyBorder="1" applyAlignment="1" applyProtection="1">
      <alignment vertical="center"/>
    </xf>
    <xf numFmtId="4" fontId="2" fillId="2" borderId="3" xfId="0" applyNumberFormat="1" applyFont="1" applyFill="1" applyBorder="1" applyAlignment="1">
      <alignment vertical="center"/>
    </xf>
    <xf numFmtId="4" fontId="2" fillId="2" borderId="6" xfId="0" applyNumberFormat="1" applyFont="1" applyFill="1" applyBorder="1" applyAlignment="1">
      <alignment vertical="center"/>
    </xf>
    <xf numFmtId="0" fontId="2" fillId="0" borderId="4" xfId="0" applyFont="1" applyBorder="1" applyAlignment="1">
      <alignment vertical="center"/>
    </xf>
    <xf numFmtId="4" fontId="2" fillId="8" borderId="1" xfId="1" applyNumberFormat="1" applyFont="1" applyFill="1" applyBorder="1" applyAlignment="1" applyProtection="1">
      <alignment vertical="center"/>
    </xf>
    <xf numFmtId="4" fontId="2" fillId="0" borderId="0" xfId="0" applyNumberFormat="1" applyFont="1" applyAlignment="1">
      <alignment vertical="center"/>
    </xf>
    <xf numFmtId="0" fontId="0" fillId="2" borderId="12" xfId="0" applyFont="1"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0" fillId="0" borderId="1" xfId="0" applyFont="1" applyBorder="1" applyAlignment="1">
      <alignment horizontal="right" vertical="center"/>
    </xf>
    <xf numFmtId="0" fontId="0" fillId="0" borderId="0" xfId="0" applyAlignment="1">
      <alignment horizontal="right" vertical="center"/>
    </xf>
    <xf numFmtId="0" fontId="0" fillId="4" borderId="1" xfId="0" applyFill="1" applyBorder="1" applyAlignment="1">
      <alignment horizontal="center" vertical="center"/>
    </xf>
    <xf numFmtId="2" fontId="15" fillId="2" borderId="1" xfId="1" applyNumberFormat="1" applyFont="1" applyFill="1" applyBorder="1" applyAlignment="1" applyProtection="1">
      <alignment vertical="center"/>
    </xf>
    <xf numFmtId="0" fontId="15" fillId="0" borderId="3" xfId="0" applyFont="1" applyBorder="1"/>
    <xf numFmtId="0" fontId="16" fillId="0" borderId="0" xfId="0" applyFont="1" applyBorder="1"/>
    <xf numFmtId="0" fontId="4" fillId="0" borderId="0" xfId="0" applyFont="1" applyBorder="1" applyAlignment="1">
      <alignment vertical="center"/>
    </xf>
    <xf numFmtId="0" fontId="15" fillId="0" borderId="0" xfId="0" applyFont="1" applyBorder="1" applyAlignment="1">
      <alignment vertical="center"/>
    </xf>
    <xf numFmtId="0" fontId="32" fillId="0" borderId="0" xfId="0" applyFont="1" applyBorder="1" applyAlignment="1">
      <alignment vertical="center"/>
    </xf>
    <xf numFmtId="0" fontId="3" fillId="4" borderId="12" xfId="0" applyFont="1" applyFill="1" applyBorder="1" applyAlignment="1">
      <alignment horizontal="center" vertical="center"/>
    </xf>
    <xf numFmtId="171" fontId="3" fillId="0" borderId="12" xfId="0" applyNumberFormat="1" applyFont="1" applyBorder="1" applyAlignment="1" applyProtection="1">
      <alignment vertical="center"/>
    </xf>
    <xf numFmtId="0" fontId="3" fillId="0" borderId="8" xfId="0" applyFont="1" applyBorder="1" applyAlignment="1" applyProtection="1">
      <alignment horizontal="center" vertical="center"/>
    </xf>
    <xf numFmtId="4" fontId="3" fillId="0" borderId="14" xfId="0" applyNumberFormat="1" applyFont="1" applyBorder="1" applyAlignment="1">
      <alignment vertical="center"/>
    </xf>
    <xf numFmtId="4" fontId="3" fillId="0" borderId="11" xfId="0" applyNumberFormat="1" applyFont="1" applyBorder="1" applyAlignment="1">
      <alignment vertical="center"/>
    </xf>
    <xf numFmtId="1" fontId="39" fillId="0" borderId="0" xfId="0" applyNumberFormat="1" applyFont="1" applyBorder="1" applyAlignment="1">
      <alignment horizontal="center" vertical="center"/>
    </xf>
    <xf numFmtId="171" fontId="3" fillId="0" borderId="2" xfId="0" applyNumberFormat="1" applyFont="1" applyBorder="1" applyAlignment="1" applyProtection="1">
      <alignment vertical="center"/>
    </xf>
    <xf numFmtId="0" fontId="33" fillId="0" borderId="21" xfId="0" applyFont="1" applyBorder="1" applyAlignment="1" applyProtection="1">
      <alignment horizontal="center" vertical="center"/>
    </xf>
    <xf numFmtId="4" fontId="3" fillId="0" borderId="22" xfId="0" applyNumberFormat="1" applyFont="1" applyBorder="1" applyAlignment="1">
      <alignment vertical="center"/>
    </xf>
    <xf numFmtId="4" fontId="3" fillId="0" borderId="23" xfId="0" applyNumberFormat="1" applyFont="1" applyBorder="1" applyAlignment="1">
      <alignment vertical="center"/>
    </xf>
    <xf numFmtId="4" fontId="3" fillId="0" borderId="24" xfId="0" applyNumberFormat="1" applyFont="1" applyBorder="1" applyAlignment="1">
      <alignment vertical="center"/>
    </xf>
    <xf numFmtId="1" fontId="39" fillId="0" borderId="0" xfId="0" applyNumberFormat="1" applyFont="1" applyAlignment="1">
      <alignment horizontal="center" vertical="center"/>
    </xf>
    <xf numFmtId="171" fontId="11" fillId="0" borderId="25" xfId="0" applyNumberFormat="1" applyFont="1" applyBorder="1" applyAlignment="1" applyProtection="1">
      <alignment horizontal="center" vertical="center"/>
    </xf>
    <xf numFmtId="0" fontId="2" fillId="0" borderId="26" xfId="0" applyFont="1" applyBorder="1" applyAlignment="1" applyProtection="1">
      <alignment horizontal="center" vertical="center"/>
    </xf>
    <xf numFmtId="4" fontId="2" fillId="17" borderId="9" xfId="0" applyNumberFormat="1" applyFont="1" applyFill="1" applyBorder="1" applyAlignment="1">
      <alignment vertical="center"/>
    </xf>
    <xf numFmtId="4" fontId="2" fillId="17" borderId="10" xfId="0" applyNumberFormat="1" applyFont="1" applyFill="1" applyBorder="1" applyAlignment="1">
      <alignment vertical="center"/>
    </xf>
    <xf numFmtId="4" fontId="2" fillId="17" borderId="0" xfId="0" applyNumberFormat="1" applyFont="1" applyFill="1" applyAlignment="1">
      <alignment vertical="center"/>
    </xf>
    <xf numFmtId="4" fontId="2" fillId="17" borderId="11" xfId="0" applyNumberFormat="1" applyFont="1" applyFill="1" applyBorder="1" applyAlignment="1">
      <alignment vertical="center"/>
    </xf>
    <xf numFmtId="171" fontId="2" fillId="0" borderId="27" xfId="0" applyNumberFormat="1" applyFont="1" applyBorder="1" applyAlignment="1" applyProtection="1">
      <alignment vertical="center"/>
    </xf>
    <xf numFmtId="0" fontId="2" fillId="0" borderId="10" xfId="0" applyFont="1" applyBorder="1" applyAlignment="1" applyProtection="1">
      <alignment horizontal="center" vertical="center"/>
    </xf>
    <xf numFmtId="4" fontId="2" fillId="0" borderId="14" xfId="0" applyNumberFormat="1" applyFont="1" applyBorder="1" applyAlignment="1">
      <alignment vertical="center"/>
    </xf>
    <xf numFmtId="0" fontId="32" fillId="0" borderId="0" xfId="0" applyFont="1" applyAlignment="1">
      <alignment horizontal="center" vertical="center"/>
    </xf>
    <xf numFmtId="171" fontId="2" fillId="0" borderId="28" xfId="0" applyNumberFormat="1" applyFont="1" applyBorder="1" applyAlignment="1" applyProtection="1">
      <alignment vertical="center"/>
    </xf>
    <xf numFmtId="0" fontId="2" fillId="0" borderId="21" xfId="0" applyFont="1" applyBorder="1" applyAlignment="1" applyProtection="1">
      <alignment horizontal="center" vertical="center"/>
    </xf>
    <xf numFmtId="4" fontId="2" fillId="17" borderId="26" xfId="0" applyNumberFormat="1" applyFont="1" applyFill="1" applyBorder="1" applyAlignment="1">
      <alignment vertical="center"/>
    </xf>
    <xf numFmtId="4" fontId="2" fillId="0" borderId="22" xfId="0" applyNumberFormat="1" applyFont="1" applyBorder="1" applyAlignment="1">
      <alignment vertical="center"/>
    </xf>
    <xf numFmtId="172" fontId="32" fillId="0" borderId="1" xfId="0" applyNumberFormat="1" applyFont="1" applyBorder="1" applyAlignment="1">
      <alignment vertical="center"/>
    </xf>
    <xf numFmtId="0" fontId="33" fillId="0" borderId="0" xfId="0" applyFont="1" applyAlignment="1">
      <alignment vertical="center"/>
    </xf>
    <xf numFmtId="171" fontId="3" fillId="0" borderId="25" xfId="0" applyNumberFormat="1" applyFont="1" applyBorder="1" applyAlignment="1" applyProtection="1">
      <alignment vertical="center"/>
    </xf>
    <xf numFmtId="0" fontId="33" fillId="0" borderId="26" xfId="0" applyFont="1" applyBorder="1" applyAlignment="1" applyProtection="1">
      <alignment horizontal="center" vertical="center"/>
    </xf>
    <xf numFmtId="4" fontId="32" fillId="0" borderId="1" xfId="0" applyNumberFormat="1" applyFont="1" applyBorder="1" applyAlignment="1">
      <alignment vertical="center"/>
    </xf>
    <xf numFmtId="0" fontId="36" fillId="0" borderId="18" xfId="0" applyFont="1" applyBorder="1" applyAlignment="1">
      <alignment horizontal="center" vertical="center"/>
    </xf>
    <xf numFmtId="4" fontId="3" fillId="8" borderId="20" xfId="0" applyNumberFormat="1" applyFont="1" applyFill="1" applyBorder="1" applyAlignment="1">
      <alignment vertical="center"/>
    </xf>
    <xf numFmtId="4" fontId="3" fillId="8" borderId="18" xfId="0" applyNumberFormat="1" applyFont="1" applyFill="1" applyBorder="1" applyAlignment="1">
      <alignment vertical="center"/>
    </xf>
    <xf numFmtId="4" fontId="2" fillId="0" borderId="0" xfId="0" applyNumberFormat="1" applyFont="1" applyAlignment="1">
      <alignment horizontal="right" vertical="center"/>
    </xf>
    <xf numFmtId="4" fontId="2" fillId="0" borderId="29" xfId="0" applyNumberFormat="1" applyFont="1" applyBorder="1" applyAlignment="1">
      <alignment vertical="center"/>
    </xf>
    <xf numFmtId="0" fontId="2" fillId="0" borderId="5" xfId="0" applyFont="1" applyBorder="1"/>
    <xf numFmtId="0" fontId="2" fillId="2" borderId="12" xfId="0" applyFont="1" applyFill="1" applyBorder="1" applyAlignment="1">
      <alignment vertical="center"/>
    </xf>
    <xf numFmtId="0" fontId="3" fillId="2" borderId="14" xfId="0" applyFont="1" applyFill="1" applyBorder="1" applyAlignment="1">
      <alignment horizontal="center" vertical="center"/>
    </xf>
    <xf numFmtId="0" fontId="3" fillId="0" borderId="1" xfId="0" applyFont="1" applyBorder="1" applyAlignment="1">
      <alignment horizontal="right" vertical="center"/>
    </xf>
    <xf numFmtId="0" fontId="15" fillId="0" borderId="0" xfId="0" applyFont="1" applyAlignment="1">
      <alignment horizontal="center" wrapText="1"/>
    </xf>
    <xf numFmtId="0" fontId="2" fillId="0" borderId="0" xfId="0" applyFont="1" applyAlignment="1">
      <alignment horizontal="center"/>
    </xf>
    <xf numFmtId="173" fontId="2" fillId="0" borderId="1" xfId="4" applyNumberFormat="1" applyFont="1" applyBorder="1" applyAlignment="1" applyProtection="1">
      <alignment horizontal="center"/>
    </xf>
    <xf numFmtId="0" fontId="2" fillId="5" borderId="1" xfId="0" applyFont="1" applyFill="1" applyBorder="1" applyAlignment="1">
      <alignment horizontal="center" vertical="center"/>
    </xf>
    <xf numFmtId="0" fontId="2" fillId="8" borderId="1" xfId="0" applyFont="1" applyFill="1" applyBorder="1" applyAlignment="1">
      <alignment horizontal="center" vertical="center" wrapText="1"/>
    </xf>
    <xf numFmtId="49" fontId="2" fillId="0" borderId="0" xfId="0" applyNumberFormat="1" applyFont="1" applyAlignment="1">
      <alignment horizontal="center"/>
    </xf>
    <xf numFmtId="4" fontId="2" fillId="0" borderId="0" xfId="0" applyNumberFormat="1" applyFont="1"/>
    <xf numFmtId="0" fontId="2" fillId="0" borderId="3" xfId="0" applyFont="1" applyBorder="1" applyAlignment="1">
      <alignment horizontal="center"/>
    </xf>
    <xf numFmtId="0" fontId="2" fillId="0" borderId="5" xfId="0" applyFont="1" applyBorder="1" applyAlignment="1">
      <alignment horizontal="center"/>
    </xf>
    <xf numFmtId="0" fontId="3" fillId="0" borderId="0" xfId="10" applyFont="1"/>
    <xf numFmtId="0" fontId="2" fillId="0" borderId="0" xfId="10"/>
    <xf numFmtId="0" fontId="2" fillId="0" borderId="0" xfId="10" applyBorder="1"/>
    <xf numFmtId="0" fontId="2" fillId="0" borderId="0" xfId="10" applyBorder="1" applyAlignment="1">
      <alignment horizontal="center"/>
    </xf>
    <xf numFmtId="174" fontId="2" fillId="0" borderId="0" xfId="10" applyNumberFormat="1" applyBorder="1"/>
    <xf numFmtId="0" fontId="2" fillId="5" borderId="1" xfId="10" applyFont="1" applyFill="1" applyBorder="1"/>
    <xf numFmtId="0" fontId="2" fillId="5" borderId="1" xfId="10" applyFill="1" applyBorder="1" applyAlignment="1">
      <alignment horizontal="center"/>
    </xf>
    <xf numFmtId="0" fontId="2" fillId="8" borderId="1" xfId="10" applyFont="1" applyFill="1" applyBorder="1"/>
    <xf numFmtId="0" fontId="40" fillId="0" borderId="0" xfId="10" applyFont="1" applyAlignment="1">
      <alignment horizontal="center"/>
    </xf>
    <xf numFmtId="49" fontId="2" fillId="0" borderId="0" xfId="0" applyNumberFormat="1" applyFont="1" applyBorder="1" applyAlignment="1">
      <alignment horizontal="center"/>
    </xf>
    <xf numFmtId="0" fontId="2" fillId="0" borderId="0" xfId="0" applyFont="1" applyBorder="1" applyAlignment="1">
      <alignment horizontal="left"/>
    </xf>
    <xf numFmtId="175" fontId="2" fillId="0" borderId="0" xfId="0" applyNumberFormat="1" applyFont="1"/>
    <xf numFmtId="0" fontId="3" fillId="0" borderId="14" xfId="0" applyFont="1" applyBorder="1" applyAlignment="1">
      <alignment horizontal="center"/>
    </xf>
    <xf numFmtId="0" fontId="41" fillId="0" borderId="0" xfId="0" applyFont="1" applyBorder="1" applyAlignment="1">
      <alignment horizontal="left"/>
    </xf>
    <xf numFmtId="0" fontId="2" fillId="0" borderId="0" xfId="0" applyFont="1" applyBorder="1" applyAlignment="1">
      <alignment horizontal="right"/>
    </xf>
    <xf numFmtId="4" fontId="2" fillId="0" borderId="0" xfId="0" applyNumberFormat="1" applyFont="1" applyBorder="1"/>
    <xf numFmtId="0" fontId="32" fillId="0" borderId="0" xfId="0" applyFont="1" applyBorder="1" applyAlignment="1">
      <alignment horizontal="center"/>
    </xf>
    <xf numFmtId="3" fontId="32" fillId="0" borderId="0" xfId="0" applyNumberFormat="1" applyFont="1" applyBorder="1" applyAlignment="1">
      <alignment horizontal="center"/>
    </xf>
    <xf numFmtId="0" fontId="2" fillId="0" borderId="0" xfId="0" applyFont="1" applyBorder="1" applyAlignment="1"/>
    <xf numFmtId="0" fontId="2" fillId="8" borderId="1" xfId="0" applyFont="1" applyFill="1" applyBorder="1" applyAlignment="1">
      <alignment horizontal="center" vertical="center"/>
    </xf>
    <xf numFmtId="168" fontId="2" fillId="0" borderId="1" xfId="1" applyNumberFormat="1" applyFont="1" applyBorder="1" applyAlignment="1" applyProtection="1">
      <alignment horizontal="center" vertical="center"/>
    </xf>
    <xf numFmtId="0" fontId="3" fillId="0" borderId="7" xfId="0" applyFont="1" applyBorder="1" applyAlignment="1">
      <alignment horizontal="right" vertical="center"/>
    </xf>
    <xf numFmtId="0" fontId="2" fillId="0" borderId="7" xfId="0" applyFont="1" applyBorder="1" applyAlignment="1">
      <alignment horizontal="left" vertical="center"/>
    </xf>
    <xf numFmtId="165" fontId="42" fillId="2" borderId="1" xfId="1" applyFont="1" applyFill="1" applyBorder="1" applyAlignment="1" applyProtection="1">
      <alignment horizontal="center" vertical="center"/>
    </xf>
    <xf numFmtId="0" fontId="2" fillId="0" borderId="0" xfId="0" applyFont="1" applyAlignment="1">
      <alignment horizontal="right" vertical="center"/>
    </xf>
    <xf numFmtId="0" fontId="2" fillId="0" borderId="11" xfId="0" applyFont="1" applyBorder="1" applyAlignment="1">
      <alignment vertical="center"/>
    </xf>
    <xf numFmtId="0" fontId="0" fillId="0" borderId="0" xfId="0" applyAlignment="1">
      <alignment horizontal="right"/>
    </xf>
    <xf numFmtId="4" fontId="0" fillId="0" borderId="0" xfId="0" applyNumberFormat="1"/>
    <xf numFmtId="4" fontId="2" fillId="0" borderId="0" xfId="0" applyNumberFormat="1" applyFont="1" applyBorder="1" applyAlignment="1">
      <alignment horizontal="right"/>
    </xf>
    <xf numFmtId="0" fontId="3" fillId="0" borderId="0" xfId="11" applyFont="1" applyProtection="1">
      <protection hidden="1"/>
    </xf>
    <xf numFmtId="0" fontId="2" fillId="0" borderId="0" xfId="11" applyFont="1" applyProtection="1">
      <protection hidden="1"/>
    </xf>
    <xf numFmtId="0" fontId="2" fillId="0" borderId="0" xfId="11" applyProtection="1">
      <protection hidden="1"/>
    </xf>
    <xf numFmtId="0" fontId="2" fillId="2" borderId="1" xfId="9" applyNumberFormat="1" applyFont="1" applyFill="1" applyBorder="1" applyAlignment="1" applyProtection="1">
      <alignment horizontal="center" vertical="center"/>
      <protection hidden="1"/>
    </xf>
    <xf numFmtId="0" fontId="2" fillId="2" borderId="1" xfId="11" applyFont="1" applyFill="1" applyBorder="1" applyAlignment="1" applyProtection="1">
      <alignment horizontal="center" vertical="center"/>
      <protection hidden="1"/>
    </xf>
    <xf numFmtId="0" fontId="2" fillId="0" borderId="0" xfId="11" applyAlignment="1" applyProtection="1">
      <alignment vertical="center"/>
      <protection hidden="1"/>
    </xf>
    <xf numFmtId="0" fontId="2" fillId="0" borderId="2" xfId="11" applyFont="1" applyBorder="1" applyAlignment="1" applyProtection="1">
      <alignment vertical="center"/>
      <protection locked="0"/>
    </xf>
    <xf numFmtId="0" fontId="2" fillId="0" borderId="6" xfId="11" applyFont="1" applyBorder="1" applyAlignment="1" applyProtection="1">
      <alignment vertical="center"/>
      <protection locked="0"/>
    </xf>
    <xf numFmtId="0" fontId="2" fillId="0" borderId="3" xfId="11" applyFont="1" applyBorder="1" applyAlignment="1" applyProtection="1">
      <alignment vertical="center"/>
      <protection locked="0"/>
    </xf>
    <xf numFmtId="4" fontId="2" fillId="0" borderId="8" xfId="11" applyNumberFormat="1" applyFont="1" applyBorder="1" applyAlignment="1" applyProtection="1">
      <alignment vertical="center"/>
      <protection locked="0"/>
    </xf>
    <xf numFmtId="0" fontId="2" fillId="0" borderId="7" xfId="11" applyFont="1" applyBorder="1" applyAlignment="1" applyProtection="1">
      <alignment vertical="center"/>
      <protection locked="0"/>
    </xf>
    <xf numFmtId="0" fontId="2" fillId="0" borderId="9" xfId="11" applyFont="1" applyBorder="1" applyAlignment="1" applyProtection="1">
      <alignment vertical="center"/>
      <protection locked="0"/>
    </xf>
    <xf numFmtId="0" fontId="2" fillId="0" borderId="0" xfId="11" applyFont="1" applyBorder="1" applyAlignment="1" applyProtection="1">
      <alignment vertical="center"/>
      <protection locked="0"/>
    </xf>
    <xf numFmtId="4" fontId="2" fillId="0" borderId="10" xfId="11" applyNumberFormat="1" applyFont="1" applyBorder="1" applyAlignment="1" applyProtection="1">
      <alignment vertical="center"/>
      <protection locked="0"/>
    </xf>
    <xf numFmtId="0" fontId="2" fillId="0" borderId="4" xfId="11" applyFont="1" applyBorder="1" applyAlignment="1" applyProtection="1">
      <alignment vertical="center"/>
      <protection locked="0"/>
    </xf>
    <xf numFmtId="0" fontId="2" fillId="0" borderId="15" xfId="11" applyFont="1" applyBorder="1" applyAlignment="1" applyProtection="1">
      <alignment vertical="center"/>
      <protection locked="0"/>
    </xf>
    <xf numFmtId="0" fontId="2" fillId="0" borderId="5" xfId="11" applyFont="1" applyBorder="1" applyAlignment="1" applyProtection="1">
      <alignment vertical="center"/>
      <protection locked="0"/>
    </xf>
    <xf numFmtId="4" fontId="2" fillId="0" borderId="11" xfId="11" applyNumberFormat="1" applyFont="1" applyBorder="1" applyAlignment="1" applyProtection="1">
      <alignment vertical="center"/>
      <protection locked="0"/>
    </xf>
    <xf numFmtId="0" fontId="2" fillId="0" borderId="0" xfId="11" applyFont="1" applyBorder="1" applyProtection="1">
      <protection hidden="1"/>
    </xf>
    <xf numFmtId="49" fontId="3" fillId="4" borderId="3" xfId="0" applyNumberFormat="1" applyFont="1" applyFill="1" applyBorder="1"/>
    <xf numFmtId="3" fontId="3" fillId="2" borderId="1" xfId="0" applyNumberFormat="1" applyFont="1" applyFill="1" applyBorder="1" applyAlignment="1">
      <alignment horizontal="center"/>
    </xf>
    <xf numFmtId="49" fontId="2" fillId="0" borderId="8" xfId="0" applyNumberFormat="1" applyFont="1" applyBorder="1"/>
    <xf numFmtId="49" fontId="2" fillId="0" borderId="10" xfId="0" applyNumberFormat="1" applyFont="1" applyBorder="1"/>
    <xf numFmtId="49" fontId="8" fillId="0" borderId="0" xfId="3" applyNumberFormat="1" applyFont="1" applyBorder="1" applyAlignment="1" applyProtection="1">
      <alignment horizontal="center"/>
    </xf>
    <xf numFmtId="49" fontId="2" fillId="2" borderId="13" xfId="0" applyNumberFormat="1" applyFont="1" applyFill="1" applyBorder="1" applyAlignment="1">
      <alignment horizontal="center"/>
    </xf>
    <xf numFmtId="4" fontId="0" fillId="8" borderId="1" xfId="0" applyNumberFormat="1" applyFill="1" applyBorder="1" applyAlignment="1">
      <alignment horizontal="center"/>
    </xf>
    <xf numFmtId="3" fontId="0" fillId="2" borderId="12" xfId="0" applyNumberFormat="1" applyFill="1" applyBorder="1" applyAlignment="1">
      <alignment horizontal="center"/>
    </xf>
    <xf numFmtId="3" fontId="0" fillId="9" borderId="1" xfId="0" applyNumberFormat="1" applyFill="1" applyBorder="1" applyAlignment="1">
      <alignment horizontal="center"/>
    </xf>
    <xf numFmtId="3" fontId="0" fillId="2" borderId="1" xfId="0" applyNumberFormat="1" applyFill="1" applyBorder="1" applyAlignment="1">
      <alignment horizontal="center"/>
    </xf>
    <xf numFmtId="4" fontId="14" fillId="7" borderId="1" xfId="0" applyNumberFormat="1" applyFont="1" applyFill="1" applyBorder="1" applyAlignment="1">
      <alignment horizontal="center"/>
    </xf>
    <xf numFmtId="49" fontId="0" fillId="2" borderId="12" xfId="0" applyNumberFormat="1" applyFill="1" applyBorder="1" applyAlignment="1">
      <alignment horizontal="left"/>
    </xf>
    <xf numFmtId="49" fontId="0" fillId="0" borderId="0" xfId="0" applyNumberFormat="1"/>
    <xf numFmtId="49" fontId="2" fillId="2" borderId="12" xfId="0" applyNumberFormat="1" applyFont="1" applyFill="1" applyBorder="1"/>
    <xf numFmtId="49" fontId="2" fillId="3" borderId="12" xfId="0" applyNumberFormat="1" applyFont="1" applyFill="1" applyBorder="1" applyAlignment="1"/>
    <xf numFmtId="49" fontId="2" fillId="2" borderId="12" xfId="0" applyNumberFormat="1" applyFont="1" applyFill="1" applyBorder="1" applyAlignment="1"/>
    <xf numFmtId="3" fontId="0" fillId="0" borderId="1" xfId="0" applyNumberFormat="1" applyFont="1" applyBorder="1"/>
    <xf numFmtId="49" fontId="0" fillId="0" borderId="0" xfId="0" applyNumberFormat="1" applyAlignment="1">
      <alignment vertical="center"/>
    </xf>
    <xf numFmtId="4" fontId="32" fillId="2" borderId="1" xfId="0" applyNumberFormat="1" applyFont="1" applyFill="1" applyBorder="1" applyAlignment="1">
      <alignment horizontal="center" vertical="center"/>
    </xf>
    <xf numFmtId="3" fontId="32" fillId="2" borderId="1" xfId="0" applyNumberFormat="1" applyFont="1" applyFill="1" applyBorder="1" applyAlignment="1">
      <alignment horizontal="center" vertical="center"/>
    </xf>
    <xf numFmtId="49" fontId="2" fillId="0" borderId="0" xfId="0" applyNumberFormat="1" applyFont="1"/>
    <xf numFmtId="49" fontId="2" fillId="0" borderId="0" xfId="0" applyNumberFormat="1" applyFont="1" applyBorder="1"/>
    <xf numFmtId="49" fontId="2" fillId="0" borderId="0" xfId="0" applyNumberFormat="1" applyFont="1" applyBorder="1" applyAlignment="1">
      <alignment horizontal="left"/>
    </xf>
    <xf numFmtId="0" fontId="7" fillId="0" borderId="0" xfId="0" applyFont="1" applyBorder="1" applyAlignment="1"/>
    <xf numFmtId="0" fontId="3" fillId="0" borderId="3" xfId="0" applyFont="1" applyBorder="1" applyAlignment="1">
      <alignment horizontal="center"/>
    </xf>
    <xf numFmtId="0" fontId="3" fillId="4" borderId="1" xfId="0" applyFont="1" applyFill="1" applyBorder="1" applyAlignment="1">
      <alignment horizontal="center" vertical="center"/>
    </xf>
    <xf numFmtId="0" fontId="12" fillId="7" borderId="10" xfId="3" applyFont="1" applyFill="1" applyBorder="1" applyAlignment="1" applyProtection="1"/>
    <xf numFmtId="49" fontId="2" fillId="2" borderId="1" xfId="0" applyNumberFormat="1" applyFont="1" applyFill="1" applyBorder="1" applyAlignment="1">
      <alignment horizontal="center"/>
    </xf>
    <xf numFmtId="0" fontId="2" fillId="2" borderId="1" xfId="0" applyFont="1" applyFill="1" applyBorder="1" applyAlignment="1">
      <alignment horizontal="center"/>
    </xf>
    <xf numFmtId="0" fontId="0" fillId="0" borderId="1" xfId="0" applyFont="1" applyBorder="1" applyAlignment="1">
      <alignment horizontal="center"/>
    </xf>
    <xf numFmtId="0" fontId="3" fillId="0" borderId="3" xfId="0" applyFont="1" applyBorder="1" applyAlignment="1">
      <alignment horizontal="right"/>
    </xf>
    <xf numFmtId="0" fontId="3" fillId="0" borderId="3" xfId="0" applyFont="1" applyBorder="1" applyAlignment="1">
      <alignment horizontal="left"/>
    </xf>
    <xf numFmtId="0" fontId="0" fillId="0" borderId="7" xfId="0" applyFont="1" applyBorder="1" applyAlignment="1">
      <alignment horizontal="right"/>
    </xf>
    <xf numFmtId="0" fontId="2" fillId="0" borderId="10" xfId="0" applyFont="1" applyBorder="1" applyAlignment="1">
      <alignment horizontal="right"/>
    </xf>
    <xf numFmtId="0" fontId="3" fillId="0" borderId="1" xfId="0" applyFont="1" applyBorder="1" applyAlignment="1">
      <alignment horizontal="center"/>
    </xf>
    <xf numFmtId="0" fontId="10" fillId="11" borderId="16" xfId="0" applyFont="1" applyFill="1" applyBorder="1" applyAlignment="1">
      <alignment horizontal="center"/>
    </xf>
    <xf numFmtId="0" fontId="10" fillId="13" borderId="16" xfId="0" applyFont="1" applyFill="1" applyBorder="1" applyAlignment="1">
      <alignment horizontal="center" vertical="center"/>
    </xf>
    <xf numFmtId="0" fontId="3" fillId="14" borderId="1" xfId="0" applyFont="1" applyFill="1" applyBorder="1" applyAlignment="1">
      <alignment horizontal="center" vertical="center"/>
    </xf>
    <xf numFmtId="0" fontId="2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21" fillId="7" borderId="1" xfId="0" applyFont="1" applyFill="1" applyBorder="1" applyAlignment="1">
      <alignment horizontal="center"/>
    </xf>
    <xf numFmtId="0" fontId="9" fillId="0" borderId="5" xfId="0" applyFont="1" applyBorder="1" applyAlignment="1"/>
    <xf numFmtId="0" fontId="2" fillId="0" borderId="1" xfId="0" applyFont="1" applyBorder="1" applyAlignment="1">
      <alignment horizontal="center" vertical="center"/>
    </xf>
    <xf numFmtId="0" fontId="7" fillId="6" borderId="0" xfId="0" applyFont="1" applyFill="1" applyBorder="1" applyAlignment="1">
      <alignment horizontal="center" vertical="center"/>
    </xf>
    <xf numFmtId="0" fontId="21" fillId="14" borderId="11" xfId="0" applyFont="1" applyFill="1" applyBorder="1" applyAlignment="1">
      <alignment horizontal="center"/>
    </xf>
    <xf numFmtId="0" fontId="0" fillId="0" borderId="5" xfId="0" applyFont="1" applyBorder="1" applyAlignment="1">
      <alignment horizontal="center"/>
    </xf>
    <xf numFmtId="0" fontId="31"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32" fillId="0" borderId="15" xfId="0" applyFont="1" applyBorder="1" applyAlignment="1">
      <alignment horizontal="right" vertical="center"/>
    </xf>
    <xf numFmtId="0" fontId="3" fillId="0" borderId="1" xfId="0" applyFont="1" applyBorder="1" applyAlignment="1">
      <alignment horizontal="center" vertical="center"/>
    </xf>
    <xf numFmtId="0" fontId="2" fillId="0" borderId="8" xfId="0" applyFont="1" applyBorder="1" applyAlignment="1">
      <alignment horizontal="righ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1" xfId="0" applyFont="1" applyBorder="1" applyAlignment="1">
      <alignment horizontal="right" vertical="center"/>
    </xf>
    <xf numFmtId="0" fontId="16" fillId="0" borderId="3" xfId="0" applyFont="1" applyBorder="1" applyAlignment="1">
      <alignment horizontal="right"/>
    </xf>
    <xf numFmtId="0" fontId="16" fillId="0" borderId="3" xfId="0" applyFont="1" applyBorder="1" applyAlignment="1">
      <alignment horizontal="left"/>
    </xf>
    <xf numFmtId="0" fontId="2" fillId="0" borderId="0" xfId="0" applyFont="1" applyBorder="1" applyAlignment="1">
      <alignment horizontal="left" vertical="center" wrapText="1"/>
    </xf>
    <xf numFmtId="0" fontId="2" fillId="0" borderId="0" xfId="0" applyFont="1" applyBorder="1" applyAlignment="1">
      <alignment horizontal="left" vertical="top" wrapText="1"/>
    </xf>
    <xf numFmtId="0" fontId="3" fillId="0" borderId="2" xfId="0" applyFont="1" applyBorder="1" applyAlignment="1">
      <alignment horizontal="left" wrapText="1"/>
    </xf>
    <xf numFmtId="0" fontId="2" fillId="0" borderId="1" xfId="0" applyFont="1" applyBorder="1" applyAlignment="1">
      <alignment vertical="center"/>
    </xf>
    <xf numFmtId="0" fontId="2" fillId="4" borderId="1" xfId="0" applyFont="1" applyFill="1" applyBorder="1" applyAlignment="1">
      <alignment horizontal="center" vertical="center" wrapText="1"/>
    </xf>
    <xf numFmtId="0" fontId="36" fillId="0" borderId="1" xfId="0" applyFont="1" applyBorder="1" applyAlignment="1">
      <alignment vertical="center"/>
    </xf>
    <xf numFmtId="0" fontId="36" fillId="0" borderId="1" xfId="0" applyFont="1" applyBorder="1" applyAlignment="1">
      <alignment horizontal="left" vertical="center" wrapText="1"/>
    </xf>
    <xf numFmtId="0" fontId="36" fillId="0" borderId="1" xfId="0" applyFont="1" applyBorder="1" applyAlignment="1">
      <alignment horizontal="left" vertical="center"/>
    </xf>
    <xf numFmtId="0" fontId="0" fillId="0" borderId="9" xfId="0" applyFont="1" applyBorder="1" applyAlignment="1">
      <alignment horizontal="right" vertical="center"/>
    </xf>
    <xf numFmtId="0" fontId="0" fillId="0" borderId="0" xfId="0" applyFont="1" applyBorder="1" applyAlignment="1">
      <alignment vertical="center"/>
    </xf>
    <xf numFmtId="0" fontId="2" fillId="10" borderId="1" xfId="0" applyFont="1" applyFill="1" applyBorder="1" applyAlignment="1">
      <alignment horizontal="center" vertical="center" wrapText="1"/>
    </xf>
    <xf numFmtId="0" fontId="2" fillId="0" borderId="1" xfId="0" applyFont="1" applyBorder="1" applyAlignment="1">
      <alignment horizontal="left" vertical="center"/>
    </xf>
    <xf numFmtId="0" fontId="2" fillId="2" borderId="1" xfId="0" applyFont="1" applyFill="1" applyBorder="1" applyAlignment="1">
      <alignment horizontal="center" vertical="center" wrapText="1"/>
    </xf>
    <xf numFmtId="0" fontId="0" fillId="10"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10" borderId="1" xfId="0" applyFont="1" applyFill="1" applyBorder="1" applyAlignment="1">
      <alignment horizontal="center" vertical="center"/>
    </xf>
    <xf numFmtId="0" fontId="3" fillId="0" borderId="0" xfId="0" applyFont="1" applyBorder="1" applyAlignment="1"/>
    <xf numFmtId="0" fontId="3" fillId="0" borderId="9" xfId="0" applyFont="1" applyBorder="1" applyAlignment="1">
      <alignment horizontal="right"/>
    </xf>
    <xf numFmtId="0" fontId="10" fillId="18" borderId="1" xfId="0" applyFont="1" applyFill="1" applyBorder="1" applyAlignment="1">
      <alignment horizontal="center" vertical="center"/>
    </xf>
    <xf numFmtId="4" fontId="10" fillId="6" borderId="1" xfId="0" applyNumberFormat="1" applyFont="1" applyFill="1" applyBorder="1" applyAlignment="1">
      <alignment horizontal="center" vertical="center"/>
    </xf>
    <xf numFmtId="0" fontId="10" fillId="16" borderId="1" xfId="0" applyFont="1" applyFill="1" applyBorder="1" applyAlignment="1">
      <alignment horizontal="center" vertical="center"/>
    </xf>
    <xf numFmtId="0" fontId="2" fillId="2" borderId="1" xfId="11" applyFont="1" applyFill="1" applyBorder="1" applyAlignment="1" applyProtection="1">
      <alignment horizontal="center" vertical="center"/>
      <protection hidden="1"/>
    </xf>
  </cellXfs>
  <cellStyles count="14">
    <cellStyle name="Euro" xfId="4" xr:uid="{00000000-0005-0000-0000-000006000000}"/>
    <cellStyle name="Euro 2" xfId="5" xr:uid="{00000000-0005-0000-0000-000007000000}"/>
    <cellStyle name="Euro 2 2" xfId="6" xr:uid="{00000000-0005-0000-0000-000008000000}"/>
    <cellStyle name="Lien hypertexte" xfId="3" builtinId="8"/>
    <cellStyle name="Milliers" xfId="1" builtinId="3"/>
    <cellStyle name="Milliers 2" xfId="7" xr:uid="{00000000-0005-0000-0000-000009000000}"/>
    <cellStyle name="Milliers 2 2" xfId="8" xr:uid="{00000000-0005-0000-0000-00000A000000}"/>
    <cellStyle name="Milliers_AXPAGE19" xfId="9" xr:uid="{00000000-0005-0000-0000-00000B000000}"/>
    <cellStyle name="Normal" xfId="0" builtinId="0"/>
    <cellStyle name="Normal 2" xfId="10" xr:uid="{00000000-0005-0000-0000-00000C000000}"/>
    <cellStyle name="Normal_AXPAGE19" xfId="11" xr:uid="{00000000-0005-0000-0000-00000D000000}"/>
    <cellStyle name="Pourcentage" xfId="2" builtinId="5"/>
    <cellStyle name="Pourcentage 2" xfId="12" xr:uid="{00000000-0005-0000-0000-00000E000000}"/>
    <cellStyle name="Pourcentage 2 2" xfId="13" xr:uid="{00000000-0005-0000-0000-00000F000000}"/>
  </cellStyles>
  <dxfs count="0"/>
  <tableStyles count="0" defaultTableStyle="TableStyleMedium2" defaultPivotStyle="PivotStyleLight16"/>
  <colors>
    <indexedColors>
      <rgbColor rgb="FF000000"/>
      <rgbColor rgb="FFFFFFFF"/>
      <rgbColor rgb="FFFF0000"/>
      <rgbColor rgb="FFDBEEF4"/>
      <rgbColor rgb="FF0000FF"/>
      <rgbColor rgb="FFFFFF00"/>
      <rgbColor rgb="FFEEECE1"/>
      <rgbColor rgb="FF9EEAFF"/>
      <rgbColor rgb="FF791000"/>
      <rgbColor rgb="FFFFE2B6"/>
      <rgbColor rgb="FF000080"/>
      <rgbColor rgb="FFFF5050"/>
      <rgbColor rgb="FFEBF5CE"/>
      <rgbColor rgb="FF008080"/>
      <rgbColor rgb="FFC0C0C0"/>
      <rgbColor rgb="FF808064"/>
      <rgbColor rgb="FF9A9AFD"/>
      <rgbColor rgb="FF993366"/>
      <rgbColor rgb="FFFFFFCC"/>
      <rgbColor rgb="FFCCFFFF"/>
      <rgbColor rgb="FFEAFAE0"/>
      <rgbColor rgb="FFFF6A6A"/>
      <rgbColor rgb="FF0066CC"/>
      <rgbColor rgb="FFCCCCFF"/>
      <rgbColor rgb="FFFFFFF7"/>
      <rgbColor rgb="FFE5EEFF"/>
      <rgbColor rgb="FFFFC000"/>
      <rgbColor rgb="FFD4FCA2"/>
      <rgbColor rgb="FFFFF5CE"/>
      <rgbColor rgb="FFFF3300"/>
      <rgbColor rgb="FF00B050"/>
      <rgbColor rgb="FFFFFCEF"/>
      <rgbColor rgb="FFDCE6F2"/>
      <rgbColor rgb="FFE4F9FF"/>
      <rgbColor rgb="FFCCFFCC"/>
      <rgbColor rgb="FFFFFF99"/>
      <rgbColor rgb="FF99CCFF"/>
      <rgbColor rgb="FFFF99CC"/>
      <rgbColor rgb="FFA3C4FF"/>
      <rgbColor rgb="FFFFCC99"/>
      <rgbColor rgb="FFE3E3FF"/>
      <rgbColor rgb="FF21C8D9"/>
      <rgbColor rgb="FF9DCB00"/>
      <rgbColor rgb="FFFFCC00"/>
      <rgbColor rgb="FFFF9900"/>
      <rgbColor rgb="FFFF6600"/>
      <rgbColor rgb="FF666698"/>
      <rgbColor rgb="FFD9D9DB"/>
      <rgbColor rgb="FF002959"/>
      <rgbColor rgb="FF339966"/>
      <rgbColor rgb="FFF5FFE6"/>
      <rgbColor rgb="FF474776"/>
      <rgbColor rgb="FF993300"/>
      <rgbColor rgb="FFC0504D"/>
      <rgbColor rgb="FF333399"/>
      <rgbColor rgb="FF2B381E"/>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Population</a:t>
            </a:r>
          </a:p>
        </c:rich>
      </c:tx>
      <c:layout>
        <c:manualLayout>
          <c:xMode val="edge"/>
          <c:yMode val="edge"/>
          <c:x val="0.39285460615100498"/>
          <c:y val="4.1903858317520602E-2"/>
        </c:manualLayout>
      </c:layout>
      <c:overlay val="0"/>
      <c:spPr>
        <a:noFill/>
        <a:ln>
          <a:noFill/>
        </a:ln>
      </c:spPr>
    </c:title>
    <c:autoTitleDeleted val="0"/>
    <c:plotArea>
      <c:layout>
        <c:manualLayout>
          <c:xMode val="edge"/>
          <c:yMode val="edge"/>
          <c:x val="2.4859720150578898E-2"/>
          <c:y val="0.157969639468691"/>
          <c:w val="0.94694225442147895"/>
          <c:h val="0.82653383934218905"/>
        </c:manualLayout>
      </c:layout>
      <c:barChart>
        <c:barDir val="col"/>
        <c:grouping val="clustered"/>
        <c:varyColors val="0"/>
        <c:ser>
          <c:idx val="0"/>
          <c:order val="0"/>
          <c:tx>
            <c:strRef>
              <c:f>'Carte Identité'!$A$12</c:f>
              <c:strCache>
                <c:ptCount val="1"/>
                <c:pt idx="0">
                  <c:v>Population</c:v>
                </c:pt>
              </c:strCache>
            </c:strRef>
          </c:tx>
          <c:spPr>
            <a:solidFill>
              <a:srgbClr val="9999FF"/>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'Carte Identité'!$B$12:$B$15</c:f>
              <c:numCache>
                <c:formatCode>General</c:formatCode>
                <c:ptCount val="4"/>
                <c:pt idx="0">
                  <c:v>2018</c:v>
                </c:pt>
                <c:pt idx="1">
                  <c:v>2019</c:v>
                </c:pt>
                <c:pt idx="2">
                  <c:v>2020</c:v>
                </c:pt>
                <c:pt idx="3">
                  <c:v>2021</c:v>
                </c:pt>
              </c:numCache>
            </c:numRef>
          </c:cat>
          <c:val>
            <c:numRef>
              <c:f>'Carte Identité'!$C$12:$C$15</c:f>
              <c:numCache>
                <c:formatCode>#,##0</c:formatCode>
                <c:ptCount val="4"/>
                <c:pt idx="0">
                  <c:v>9168</c:v>
                </c:pt>
                <c:pt idx="1">
                  <c:v>9159</c:v>
                </c:pt>
                <c:pt idx="2">
                  <c:v>9107</c:v>
                </c:pt>
                <c:pt idx="3">
                  <c:v>9177</c:v>
                </c:pt>
              </c:numCache>
            </c:numRef>
          </c:val>
          <c:extLst>
            <c:ext xmlns:c16="http://schemas.microsoft.com/office/drawing/2014/chart" uri="{C3380CC4-5D6E-409C-BE32-E72D297353CC}">
              <c16:uniqueId val="{00000000-5235-4FFE-ACC7-328F1B9200F4}"/>
            </c:ext>
          </c:extLst>
        </c:ser>
        <c:dLbls>
          <c:showLegendKey val="0"/>
          <c:showVal val="0"/>
          <c:showCatName val="0"/>
          <c:showSerName val="0"/>
          <c:showPercent val="0"/>
          <c:showBubbleSize val="0"/>
        </c:dLbls>
        <c:gapWidth val="150"/>
        <c:axId val="3868551"/>
        <c:axId val="93681838"/>
      </c:barChart>
      <c:catAx>
        <c:axId val="3868551"/>
        <c:scaling>
          <c:orientation val="minMax"/>
        </c:scaling>
        <c:delete val="0"/>
        <c:axPos val="b"/>
        <c:numFmt formatCode="General" sourceLinked="1"/>
        <c:majorTickMark val="out"/>
        <c:minorTickMark val="none"/>
        <c:tickLblPos val="nextTo"/>
        <c:spPr>
          <a:ln>
            <a:solidFill>
              <a:srgbClr val="000000"/>
            </a:solidFill>
          </a:ln>
        </c:spPr>
        <c:txPr>
          <a:bodyPr/>
          <a:lstStyle/>
          <a:p>
            <a:pPr>
              <a:defRPr sz="1000" b="0" strike="noStrike" spc="-1">
                <a:solidFill>
                  <a:srgbClr val="000000"/>
                </a:solidFill>
                <a:latin typeface="Calibri"/>
              </a:defRPr>
            </a:pPr>
            <a:endParaRPr lang="fr-FR"/>
          </a:p>
        </c:txPr>
        <c:crossAx val="93681838"/>
        <c:crossesAt val="0"/>
        <c:auto val="1"/>
        <c:lblAlgn val="ctr"/>
        <c:lblOffset val="100"/>
        <c:noMultiLvlLbl val="0"/>
      </c:catAx>
      <c:valAx>
        <c:axId val="93681838"/>
        <c:scaling>
          <c:orientation val="minMax"/>
        </c:scaling>
        <c:delete val="0"/>
        <c:axPos val="l"/>
        <c:majorGridlines>
          <c:spPr>
            <a:ln>
              <a:solidFill>
                <a:srgbClr val="000000"/>
              </a:solidFill>
            </a:ln>
          </c:spPr>
        </c:majorGridlines>
        <c:numFmt formatCode="#,##0" sourceLinked="1"/>
        <c:majorTickMark val="out"/>
        <c:minorTickMark val="none"/>
        <c:tickLblPos val="nextTo"/>
        <c:spPr>
          <a:ln>
            <a:solidFill>
              <a:srgbClr val="000000"/>
            </a:solidFill>
          </a:ln>
        </c:spPr>
        <c:txPr>
          <a:bodyPr/>
          <a:lstStyle/>
          <a:p>
            <a:pPr>
              <a:defRPr sz="1000" b="0" strike="noStrike" spc="-1">
                <a:solidFill>
                  <a:srgbClr val="000000"/>
                </a:solidFill>
                <a:latin typeface="Calibri"/>
              </a:defRPr>
            </a:pPr>
            <a:endParaRPr lang="fr-FR"/>
          </a:p>
        </c:txPr>
        <c:crossAx val="3868551"/>
        <c:crossesAt val="1"/>
        <c:crossBetween val="midCat"/>
      </c:valAx>
      <c:spPr>
        <a:gradFill>
          <a:gsLst>
            <a:gs pos="0">
              <a:srgbClr val="E3E3FF"/>
            </a:gs>
            <a:gs pos="100000">
              <a:srgbClr val="CCCCFF"/>
            </a:gs>
          </a:gsLst>
          <a:lin ang="5400000"/>
        </a:gradFill>
        <a:ln w="12600">
          <a:solidFill>
            <a:srgbClr val="808080"/>
          </a:solidFill>
          <a:round/>
        </a:ln>
      </c:spPr>
    </c:plotArea>
    <c:plotVisOnly val="1"/>
    <c:dispBlanksAs val="gap"/>
    <c:showDLblsOverMax val="1"/>
  </c:chart>
  <c:spPr>
    <a:gradFill>
      <a:gsLst>
        <a:gs pos="0">
          <a:srgbClr val="9EEAFF"/>
        </a:gs>
        <a:gs pos="100000">
          <a:srgbClr val="E4F9FF"/>
        </a:gs>
      </a:gsLst>
      <a:lin ang="16200000"/>
    </a:gradFill>
    <a:ln>
      <a:solidFill>
        <a:srgbClr val="33CCCC"/>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FFFFFF"/>
                </a:solidFill>
                <a:latin typeface="Arial"/>
              </a:defRPr>
            </a:pPr>
            <a:r>
              <a:rPr lang="fr-BE" sz="1600" b="1" strike="noStrike" spc="-1">
                <a:solidFill>
                  <a:srgbClr val="FFFFFF"/>
                </a:solidFill>
                <a:latin typeface="Arial"/>
              </a:rPr>
              <a:t>Résultat global:</a:t>
            </a:r>
          </a:p>
        </c:rich>
      </c:tx>
      <c:layout>
        <c:manualLayout>
          <c:xMode val="edge"/>
          <c:yMode val="edge"/>
          <c:x val="0.22090217189530301"/>
          <c:y val="3.54973680658658E-2"/>
        </c:manualLayout>
      </c:layout>
      <c:overlay val="0"/>
      <c:spPr>
        <a:noFill/>
        <a:ln>
          <a:noFill/>
        </a:ln>
      </c:spPr>
    </c:title>
    <c:autoTitleDeleted val="0"/>
    <c:plotArea>
      <c:layout>
        <c:manualLayout>
          <c:xMode val="edge"/>
          <c:yMode val="edge"/>
          <c:x val="2.7349792710847101E-2"/>
          <c:y val="0.15359697665002001"/>
          <c:w val="0.95322071653981799"/>
          <c:h val="0.80793629369685505"/>
        </c:manualLayout>
      </c:layout>
      <c:barChart>
        <c:barDir val="col"/>
        <c:grouping val="clustered"/>
        <c:varyColors val="0"/>
        <c:ser>
          <c:idx val="0"/>
          <c:order val="0"/>
          <c:tx>
            <c:strRef>
              <c:f>'Résultat Budgétaire'!$A$17</c:f>
              <c:strCache>
                <c:ptCount val="1"/>
                <c:pt idx="0">
                  <c:v>Résultat global:</c:v>
                </c:pt>
              </c:strCache>
            </c:strRef>
          </c:tx>
          <c:spPr>
            <a:solidFill>
              <a:srgbClr val="C0504D"/>
            </a:solidFill>
            <a:ln>
              <a:noFill/>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'Résultat Budgétaire'!$B$9:$E$9</c:f>
              <c:numCache>
                <c:formatCode>General</c:formatCode>
                <c:ptCount val="4"/>
                <c:pt idx="0">
                  <c:v>2018</c:v>
                </c:pt>
                <c:pt idx="1">
                  <c:v>2019</c:v>
                </c:pt>
                <c:pt idx="2">
                  <c:v>2020</c:v>
                </c:pt>
                <c:pt idx="3">
                  <c:v>2021</c:v>
                </c:pt>
              </c:numCache>
            </c:numRef>
          </c:cat>
          <c:val>
            <c:numRef>
              <c:f>'Résultat Budgétaire'!$B$17:$E$17</c:f>
              <c:numCache>
                <c:formatCode>#,##0.00</c:formatCode>
                <c:ptCount val="4"/>
                <c:pt idx="0">
                  <c:v>1279414.43</c:v>
                </c:pt>
                <c:pt idx="1">
                  <c:v>694229.25</c:v>
                </c:pt>
                <c:pt idx="2">
                  <c:v>1567708.17</c:v>
                </c:pt>
                <c:pt idx="3">
                  <c:v>956850.58000000007</c:v>
                </c:pt>
              </c:numCache>
            </c:numRef>
          </c:val>
          <c:extLst>
            <c:ext xmlns:c16="http://schemas.microsoft.com/office/drawing/2014/chart" uri="{C3380CC4-5D6E-409C-BE32-E72D297353CC}">
              <c16:uniqueId val="{00000000-220F-46B9-A36D-6C71844A0205}"/>
            </c:ext>
          </c:extLst>
        </c:ser>
        <c:dLbls>
          <c:showLegendKey val="0"/>
          <c:showVal val="0"/>
          <c:showCatName val="0"/>
          <c:showSerName val="0"/>
          <c:showPercent val="0"/>
          <c:showBubbleSize val="0"/>
        </c:dLbls>
        <c:gapWidth val="150"/>
        <c:axId val="13078578"/>
        <c:axId val="3942970"/>
      </c:barChart>
      <c:catAx>
        <c:axId val="13078578"/>
        <c:scaling>
          <c:orientation val="minMax"/>
        </c:scaling>
        <c:delete val="0"/>
        <c:axPos val="b"/>
        <c:numFmt formatCode="General" sourceLinked="1"/>
        <c:majorTickMark val="out"/>
        <c:minorTickMark val="none"/>
        <c:tickLblPos val="nextTo"/>
        <c:spPr>
          <a:ln>
            <a:solidFill>
              <a:srgbClr val="808080"/>
            </a:solidFill>
          </a:ln>
        </c:spPr>
        <c:txPr>
          <a:bodyPr/>
          <a:lstStyle/>
          <a:p>
            <a:pPr>
              <a:defRPr sz="900" b="0" strike="noStrike" spc="-1">
                <a:solidFill>
                  <a:srgbClr val="FFFFFF"/>
                </a:solidFill>
                <a:latin typeface="Arial"/>
              </a:defRPr>
            </a:pPr>
            <a:endParaRPr lang="fr-FR"/>
          </a:p>
        </c:txPr>
        <c:crossAx val="3942970"/>
        <c:crossesAt val="0"/>
        <c:auto val="1"/>
        <c:lblAlgn val="ctr"/>
        <c:lblOffset val="100"/>
        <c:noMultiLvlLbl val="0"/>
      </c:catAx>
      <c:valAx>
        <c:axId val="3942970"/>
        <c:scaling>
          <c:orientation val="minMax"/>
        </c:scaling>
        <c:delete val="0"/>
        <c:axPos val="l"/>
        <c:majorGridlines>
          <c:spPr>
            <a:ln>
              <a:solidFill>
                <a:srgbClr val="808080"/>
              </a:solidFill>
            </a:ln>
          </c:spPr>
        </c:majorGridlines>
        <c:numFmt formatCode="#,##0.00" sourceLinked="1"/>
        <c:majorTickMark val="out"/>
        <c:minorTickMark val="none"/>
        <c:tickLblPos val="nextTo"/>
        <c:spPr>
          <a:ln>
            <a:solidFill>
              <a:srgbClr val="808080"/>
            </a:solidFill>
          </a:ln>
        </c:spPr>
        <c:txPr>
          <a:bodyPr/>
          <a:lstStyle/>
          <a:p>
            <a:pPr>
              <a:defRPr sz="900" b="0" strike="noStrike" spc="-1">
                <a:solidFill>
                  <a:srgbClr val="FFFFFF"/>
                </a:solidFill>
                <a:latin typeface="Arial"/>
              </a:defRPr>
            </a:pPr>
            <a:endParaRPr lang="fr-FR"/>
          </a:p>
        </c:txPr>
        <c:crossAx val="13078578"/>
        <c:crossesAt val="1"/>
        <c:crossBetween val="midCat"/>
      </c:valAx>
      <c:spPr>
        <a:solidFill>
          <a:srgbClr val="FFFFFF"/>
        </a:solidFill>
        <a:ln>
          <a:noFill/>
        </a:ln>
      </c:spPr>
    </c:plotArea>
    <c:plotVisOnly val="1"/>
    <c:dispBlanksAs val="gap"/>
    <c:showDLblsOverMax val="1"/>
  </c:chart>
  <c:spPr>
    <a:gradFill>
      <a:gsLst>
        <a:gs pos="0">
          <a:srgbClr val="333399"/>
        </a:gs>
        <a:gs pos="100000">
          <a:srgbClr val="0066CC"/>
        </a:gs>
      </a:gsLst>
      <a:lin ang="16200000"/>
    </a:gradFill>
    <a:ln>
      <a:solidFill>
        <a:srgbClr val="666699"/>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autoTitleDeleted val="1"/>
    <c:plotArea>
      <c:layout>
        <c:manualLayout>
          <c:xMode val="edge"/>
          <c:yMode val="edge"/>
          <c:x val="1.8919641663324001E-2"/>
          <c:y val="4.3768165498375797E-2"/>
          <c:w val="0.77630699291349103"/>
          <c:h val="0.95623183450162397"/>
        </c:manualLayout>
      </c:layout>
      <c:barChart>
        <c:barDir val="col"/>
        <c:grouping val="clustered"/>
        <c:varyColors val="0"/>
        <c:ser>
          <c:idx val="0"/>
          <c:order val="0"/>
          <c:tx>
            <c:strRef>
              <c:f>'Résultat Budgétaire'!$A$42</c:f>
              <c:strCache>
                <c:ptCount val="1"/>
                <c:pt idx="0">
                  <c:v>Personnel</c:v>
                </c:pt>
              </c:strCache>
            </c:strRef>
          </c:tx>
          <c:spPr>
            <a:gradFill>
              <a:gsLst>
                <a:gs pos="0">
                  <a:srgbClr val="FF6600"/>
                </a:gs>
                <a:gs pos="100000">
                  <a:srgbClr val="762F00"/>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'Résultat Budgétaire'!$B$41:$E$41</c:f>
              <c:numCache>
                <c:formatCode>General</c:formatCode>
                <c:ptCount val="4"/>
                <c:pt idx="0">
                  <c:v>2018</c:v>
                </c:pt>
                <c:pt idx="1">
                  <c:v>2019</c:v>
                </c:pt>
                <c:pt idx="2">
                  <c:v>2020</c:v>
                </c:pt>
                <c:pt idx="3">
                  <c:v>2021</c:v>
                </c:pt>
              </c:numCache>
            </c:numRef>
          </c:cat>
          <c:val>
            <c:numRef>
              <c:f>'Résultat Budgétaire'!$B$42:$E$42</c:f>
              <c:numCache>
                <c:formatCode>#,##0.00_ ;\-#,##0.00\ </c:formatCode>
                <c:ptCount val="4"/>
                <c:pt idx="0">
                  <c:v>4509833.78</c:v>
                </c:pt>
                <c:pt idx="1">
                  <c:v>4810983.13</c:v>
                </c:pt>
                <c:pt idx="2">
                  <c:v>5040803.33</c:v>
                </c:pt>
                <c:pt idx="3">
                  <c:v>5206108.5599999996</c:v>
                </c:pt>
              </c:numCache>
            </c:numRef>
          </c:val>
          <c:extLst>
            <c:ext xmlns:c16="http://schemas.microsoft.com/office/drawing/2014/chart" uri="{C3380CC4-5D6E-409C-BE32-E72D297353CC}">
              <c16:uniqueId val="{00000000-F214-4748-B362-93E3CCB7C98D}"/>
            </c:ext>
          </c:extLst>
        </c:ser>
        <c:ser>
          <c:idx val="1"/>
          <c:order val="1"/>
          <c:tx>
            <c:strRef>
              <c:f>'Résultat Budgétaire'!$A$43</c:f>
              <c:strCache>
                <c:ptCount val="1"/>
                <c:pt idx="0">
                  <c:v>Fonctionnement</c:v>
                </c:pt>
              </c:strCache>
            </c:strRef>
          </c:tx>
          <c:spPr>
            <a:gradFill>
              <a:gsLst>
                <a:gs pos="0">
                  <a:srgbClr val="FFFFFF"/>
                </a:gs>
                <a:gs pos="100000">
                  <a:srgbClr val="000080"/>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'Résultat Budgétaire'!$B$41:$E$41</c:f>
              <c:numCache>
                <c:formatCode>General</c:formatCode>
                <c:ptCount val="4"/>
                <c:pt idx="0">
                  <c:v>2018</c:v>
                </c:pt>
                <c:pt idx="1">
                  <c:v>2019</c:v>
                </c:pt>
                <c:pt idx="2">
                  <c:v>2020</c:v>
                </c:pt>
                <c:pt idx="3">
                  <c:v>2021</c:v>
                </c:pt>
              </c:numCache>
            </c:numRef>
          </c:cat>
          <c:val>
            <c:numRef>
              <c:f>'Résultat Budgétaire'!$B$43:$E$43</c:f>
              <c:numCache>
                <c:formatCode>#,##0.00_ ;\-#,##0.00\ </c:formatCode>
                <c:ptCount val="4"/>
                <c:pt idx="0">
                  <c:v>1526039.11</c:v>
                </c:pt>
                <c:pt idx="1">
                  <c:v>1487301.78</c:v>
                </c:pt>
                <c:pt idx="2">
                  <c:v>1318907.93</c:v>
                </c:pt>
                <c:pt idx="3">
                  <c:v>1541275.39</c:v>
                </c:pt>
              </c:numCache>
            </c:numRef>
          </c:val>
          <c:extLst>
            <c:ext xmlns:c16="http://schemas.microsoft.com/office/drawing/2014/chart" uri="{C3380CC4-5D6E-409C-BE32-E72D297353CC}">
              <c16:uniqueId val="{00000001-F214-4748-B362-93E3CCB7C98D}"/>
            </c:ext>
          </c:extLst>
        </c:ser>
        <c:ser>
          <c:idx val="2"/>
          <c:order val="2"/>
          <c:tx>
            <c:strRef>
              <c:f>'Résultat Budgétaire'!$A$44</c:f>
              <c:strCache>
                <c:ptCount val="1"/>
                <c:pt idx="0">
                  <c:v>Transferts</c:v>
                </c:pt>
              </c:strCache>
            </c:strRef>
          </c:tx>
          <c:spPr>
            <a:gradFill>
              <a:gsLst>
                <a:gs pos="0">
                  <a:srgbClr val="99CC00"/>
                </a:gs>
                <a:gs pos="100000">
                  <a:srgbClr val="475E00"/>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'Résultat Budgétaire'!$B$41:$E$41</c:f>
              <c:numCache>
                <c:formatCode>General</c:formatCode>
                <c:ptCount val="4"/>
                <c:pt idx="0">
                  <c:v>2018</c:v>
                </c:pt>
                <c:pt idx="1">
                  <c:v>2019</c:v>
                </c:pt>
                <c:pt idx="2">
                  <c:v>2020</c:v>
                </c:pt>
                <c:pt idx="3">
                  <c:v>2021</c:v>
                </c:pt>
              </c:numCache>
            </c:numRef>
          </c:cat>
          <c:val>
            <c:numRef>
              <c:f>'Résultat Budgétaire'!$B$44:$E$44</c:f>
              <c:numCache>
                <c:formatCode>#,##0.00_ ;\-#,##0.00\ </c:formatCode>
                <c:ptCount val="4"/>
                <c:pt idx="0">
                  <c:v>3101380.21</c:v>
                </c:pt>
                <c:pt idx="1">
                  <c:v>3023442.33</c:v>
                </c:pt>
                <c:pt idx="2">
                  <c:v>3263835.14</c:v>
                </c:pt>
                <c:pt idx="3">
                  <c:v>3373452.04</c:v>
                </c:pt>
              </c:numCache>
            </c:numRef>
          </c:val>
          <c:extLst>
            <c:ext xmlns:c16="http://schemas.microsoft.com/office/drawing/2014/chart" uri="{C3380CC4-5D6E-409C-BE32-E72D297353CC}">
              <c16:uniqueId val="{00000002-F214-4748-B362-93E3CCB7C98D}"/>
            </c:ext>
          </c:extLst>
        </c:ser>
        <c:ser>
          <c:idx val="3"/>
          <c:order val="3"/>
          <c:tx>
            <c:strRef>
              <c:f>'Résultat Budgétaire'!$A$45</c:f>
              <c:strCache>
                <c:ptCount val="1"/>
                <c:pt idx="0">
                  <c:v>Dette</c:v>
                </c:pt>
              </c:strCache>
            </c:strRef>
          </c:tx>
          <c:spPr>
            <a:gradFill>
              <a:gsLst>
                <a:gs pos="0">
                  <a:srgbClr val="CCFFFF"/>
                </a:gs>
                <a:gs pos="100000">
                  <a:srgbClr val="5E7676"/>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'Résultat Budgétaire'!$B$41:$E$41</c:f>
              <c:numCache>
                <c:formatCode>General</c:formatCode>
                <c:ptCount val="4"/>
                <c:pt idx="0">
                  <c:v>2018</c:v>
                </c:pt>
                <c:pt idx="1">
                  <c:v>2019</c:v>
                </c:pt>
                <c:pt idx="2">
                  <c:v>2020</c:v>
                </c:pt>
                <c:pt idx="3">
                  <c:v>2021</c:v>
                </c:pt>
              </c:numCache>
            </c:numRef>
          </c:cat>
          <c:val>
            <c:numRef>
              <c:f>'Résultat Budgétaire'!$B$45:$E$45</c:f>
              <c:numCache>
                <c:formatCode>#,##0.00_ ;\-#,##0.00\ </c:formatCode>
                <c:ptCount val="4"/>
                <c:pt idx="0">
                  <c:v>855380.37</c:v>
                </c:pt>
                <c:pt idx="1">
                  <c:v>918183.55</c:v>
                </c:pt>
                <c:pt idx="2">
                  <c:v>996500.83</c:v>
                </c:pt>
                <c:pt idx="3">
                  <c:v>949715.46</c:v>
                </c:pt>
              </c:numCache>
            </c:numRef>
          </c:val>
          <c:extLst>
            <c:ext xmlns:c16="http://schemas.microsoft.com/office/drawing/2014/chart" uri="{C3380CC4-5D6E-409C-BE32-E72D297353CC}">
              <c16:uniqueId val="{00000003-F214-4748-B362-93E3CCB7C98D}"/>
            </c:ext>
          </c:extLst>
        </c:ser>
        <c:dLbls>
          <c:showLegendKey val="0"/>
          <c:showVal val="0"/>
          <c:showCatName val="0"/>
          <c:showSerName val="0"/>
          <c:showPercent val="0"/>
          <c:showBubbleSize val="0"/>
        </c:dLbls>
        <c:gapWidth val="150"/>
        <c:axId val="64161453"/>
        <c:axId val="11948217"/>
      </c:barChart>
      <c:catAx>
        <c:axId val="64161453"/>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11948217"/>
        <c:crossesAt val="0"/>
        <c:auto val="1"/>
        <c:lblAlgn val="ctr"/>
        <c:lblOffset val="100"/>
        <c:noMultiLvlLbl val="0"/>
      </c:catAx>
      <c:valAx>
        <c:axId val="11948217"/>
        <c:scaling>
          <c:orientation val="minMax"/>
        </c:scaling>
        <c:delete val="0"/>
        <c:axPos val="l"/>
        <c:majorGridlines>
          <c:spPr>
            <a:ln>
              <a:solidFill>
                <a:srgbClr val="000000"/>
              </a:solidFill>
            </a:ln>
          </c:spPr>
        </c:majorGridlines>
        <c:numFmt formatCode="#,##0.00_ ;\-#,##0.00\ "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64161453"/>
        <c:crossesAt val="1"/>
        <c:crossBetween val="midCat"/>
      </c:valAx>
      <c:spPr>
        <a:gradFill>
          <a:gsLst>
            <a:gs pos="0">
              <a:srgbClr val="FFCC99"/>
            </a:gs>
            <a:gs pos="100000">
              <a:srgbClr val="FFFF99"/>
            </a:gs>
          </a:gsLst>
          <a:lin ang="5400000"/>
        </a:gradFill>
        <a:ln w="12600">
          <a:solidFill>
            <a:srgbClr val="808080"/>
          </a:solidFill>
          <a:round/>
        </a:ln>
      </c:spPr>
    </c:plotArea>
    <c:legend>
      <c:legendPos val="r"/>
      <c:layout>
        <c:manualLayout>
          <c:xMode val="edge"/>
          <c:yMode val="edge"/>
          <c:x val="0.79522663457681497"/>
          <c:y val="0.108052658574115"/>
          <c:w val="0.18625484690466601"/>
          <c:h val="0.446230124807659"/>
        </c:manualLayout>
      </c:layout>
      <c:overlay val="1"/>
      <c:spPr>
        <a:solidFill>
          <a:srgbClr val="FFFFFF"/>
        </a:solidFill>
        <a:ln>
          <a:solidFill>
            <a:srgbClr val="000000"/>
          </a:solidFill>
        </a:ln>
      </c:spPr>
      <c:txPr>
        <a:bodyPr/>
        <a:lstStyle/>
        <a:p>
          <a:pPr>
            <a:defRPr sz="900" b="0" strike="noStrike" spc="-1">
              <a:solidFill>
                <a:srgbClr val="000000"/>
              </a:solidFill>
              <a:latin typeface="Arial"/>
            </a:defRPr>
          </a:pPr>
          <a:endParaRPr lang="fr-FR"/>
        </a:p>
      </c:txPr>
    </c:legend>
    <c:plotVisOnly val="1"/>
    <c:dispBlanksAs val="gap"/>
    <c:showDLblsOverMax val="1"/>
  </c:chart>
  <c:spPr>
    <a:solidFill>
      <a:srgbClr val="FFFFFF"/>
    </a:solidFill>
    <a:ln>
      <a:solidFill>
        <a:srgbClr val="000000"/>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autoTitleDeleted val="1"/>
    <c:plotArea>
      <c:layout>
        <c:manualLayout>
          <c:xMode val="edge"/>
          <c:yMode val="edge"/>
          <c:x val="2.5290270919524901E-2"/>
          <c:y val="5.7434347251086301E-2"/>
          <c:w val="0.79080475110102799"/>
          <c:h val="0.94256565274891402"/>
        </c:manualLayout>
      </c:layout>
      <c:barChart>
        <c:barDir val="col"/>
        <c:grouping val="clustered"/>
        <c:varyColors val="0"/>
        <c:ser>
          <c:idx val="0"/>
          <c:order val="0"/>
          <c:tx>
            <c:strRef>
              <c:f>'Résultat Budgétaire'!$A$54</c:f>
              <c:strCache>
                <c:ptCount val="1"/>
                <c:pt idx="0">
                  <c:v>Prestation</c:v>
                </c:pt>
              </c:strCache>
            </c:strRef>
          </c:tx>
          <c:spPr>
            <a:gradFill>
              <a:gsLst>
                <a:gs pos="0">
                  <a:srgbClr val="9999FF"/>
                </a:gs>
                <a:gs pos="100000">
                  <a:srgbClr val="474776"/>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'Résultat Budgétaire'!$B$53:$E$53</c:f>
              <c:numCache>
                <c:formatCode>General</c:formatCode>
                <c:ptCount val="4"/>
                <c:pt idx="0">
                  <c:v>2018</c:v>
                </c:pt>
                <c:pt idx="1">
                  <c:v>2019</c:v>
                </c:pt>
                <c:pt idx="2">
                  <c:v>2020</c:v>
                </c:pt>
                <c:pt idx="3">
                  <c:v>2021</c:v>
                </c:pt>
              </c:numCache>
            </c:numRef>
          </c:cat>
          <c:val>
            <c:numRef>
              <c:f>'Résultat Budgétaire'!$B$54:$E$54</c:f>
              <c:numCache>
                <c:formatCode>#,##0.00_ ;\-#,##0.00\ </c:formatCode>
                <c:ptCount val="4"/>
                <c:pt idx="0">
                  <c:v>785176.79</c:v>
                </c:pt>
                <c:pt idx="1">
                  <c:v>660087.68999999994</c:v>
                </c:pt>
                <c:pt idx="2">
                  <c:v>611397.68000000005</c:v>
                </c:pt>
                <c:pt idx="3">
                  <c:v>591351</c:v>
                </c:pt>
              </c:numCache>
            </c:numRef>
          </c:val>
          <c:extLst>
            <c:ext xmlns:c16="http://schemas.microsoft.com/office/drawing/2014/chart" uri="{C3380CC4-5D6E-409C-BE32-E72D297353CC}">
              <c16:uniqueId val="{00000000-EAFD-4D65-94B5-6E3CC12F2DA8}"/>
            </c:ext>
          </c:extLst>
        </c:ser>
        <c:ser>
          <c:idx val="1"/>
          <c:order val="1"/>
          <c:tx>
            <c:strRef>
              <c:f>'Résultat Budgétaire'!$A$55</c:f>
              <c:strCache>
                <c:ptCount val="1"/>
                <c:pt idx="0">
                  <c:v>Transferts</c:v>
                </c:pt>
              </c:strCache>
            </c:strRef>
          </c:tx>
          <c:spPr>
            <a:gradFill>
              <a:gsLst>
                <a:gs pos="0">
                  <a:srgbClr val="FFFF00"/>
                </a:gs>
                <a:gs pos="100000">
                  <a:srgbClr val="BABA00"/>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'Résultat Budgétaire'!$B$53:$E$53</c:f>
              <c:numCache>
                <c:formatCode>General</c:formatCode>
                <c:ptCount val="4"/>
                <c:pt idx="0">
                  <c:v>2018</c:v>
                </c:pt>
                <c:pt idx="1">
                  <c:v>2019</c:v>
                </c:pt>
                <c:pt idx="2">
                  <c:v>2020</c:v>
                </c:pt>
                <c:pt idx="3">
                  <c:v>2021</c:v>
                </c:pt>
              </c:numCache>
            </c:numRef>
          </c:cat>
          <c:val>
            <c:numRef>
              <c:f>'Résultat Budgétaire'!$B$55:$E$55</c:f>
              <c:numCache>
                <c:formatCode>#,##0.00_ ;\-#,##0.00\ </c:formatCode>
                <c:ptCount val="4"/>
                <c:pt idx="0">
                  <c:v>9712717.6999999993</c:v>
                </c:pt>
                <c:pt idx="1">
                  <c:v>9736789.3499999996</c:v>
                </c:pt>
                <c:pt idx="2">
                  <c:v>10535644.25</c:v>
                </c:pt>
                <c:pt idx="3">
                  <c:v>10474866.720000001</c:v>
                </c:pt>
              </c:numCache>
            </c:numRef>
          </c:val>
          <c:extLst>
            <c:ext xmlns:c16="http://schemas.microsoft.com/office/drawing/2014/chart" uri="{C3380CC4-5D6E-409C-BE32-E72D297353CC}">
              <c16:uniqueId val="{00000001-EAFD-4D65-94B5-6E3CC12F2DA8}"/>
            </c:ext>
          </c:extLst>
        </c:ser>
        <c:ser>
          <c:idx val="2"/>
          <c:order val="2"/>
          <c:tx>
            <c:strRef>
              <c:f>'Résultat Budgétaire'!$A$56</c:f>
              <c:strCache>
                <c:ptCount val="1"/>
                <c:pt idx="0">
                  <c:v>Dette</c:v>
                </c:pt>
              </c:strCache>
            </c:strRef>
          </c:tx>
          <c:spPr>
            <a:gradFill>
              <a:gsLst>
                <a:gs pos="0">
                  <a:srgbClr val="339966"/>
                </a:gs>
                <a:gs pos="100000">
                  <a:srgbClr val="18472F"/>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'Résultat Budgétaire'!$B$53:$E$53</c:f>
              <c:numCache>
                <c:formatCode>General</c:formatCode>
                <c:ptCount val="4"/>
                <c:pt idx="0">
                  <c:v>2018</c:v>
                </c:pt>
                <c:pt idx="1">
                  <c:v>2019</c:v>
                </c:pt>
                <c:pt idx="2">
                  <c:v>2020</c:v>
                </c:pt>
                <c:pt idx="3">
                  <c:v>2021</c:v>
                </c:pt>
              </c:numCache>
            </c:numRef>
          </c:cat>
          <c:val>
            <c:numRef>
              <c:f>'Résultat Budgétaire'!$B$56:$E$56</c:f>
              <c:numCache>
                <c:formatCode>#,##0.00_ ;\-#,##0.00\ </c:formatCode>
                <c:ptCount val="4"/>
                <c:pt idx="0">
                  <c:v>177315.47</c:v>
                </c:pt>
                <c:pt idx="1">
                  <c:v>163936.95999999999</c:v>
                </c:pt>
                <c:pt idx="2">
                  <c:v>159913.81</c:v>
                </c:pt>
                <c:pt idx="3">
                  <c:v>160382.17000000001</c:v>
                </c:pt>
              </c:numCache>
            </c:numRef>
          </c:val>
          <c:extLst>
            <c:ext xmlns:c16="http://schemas.microsoft.com/office/drawing/2014/chart" uri="{C3380CC4-5D6E-409C-BE32-E72D297353CC}">
              <c16:uniqueId val="{00000002-EAFD-4D65-94B5-6E3CC12F2DA8}"/>
            </c:ext>
          </c:extLst>
        </c:ser>
        <c:dLbls>
          <c:showLegendKey val="0"/>
          <c:showVal val="0"/>
          <c:showCatName val="0"/>
          <c:showSerName val="0"/>
          <c:showPercent val="0"/>
          <c:showBubbleSize val="0"/>
        </c:dLbls>
        <c:gapWidth val="150"/>
        <c:axId val="63008041"/>
        <c:axId val="78808622"/>
      </c:barChart>
      <c:catAx>
        <c:axId val="63008041"/>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78808622"/>
        <c:crossesAt val="0"/>
        <c:auto val="1"/>
        <c:lblAlgn val="ctr"/>
        <c:lblOffset val="100"/>
        <c:noMultiLvlLbl val="0"/>
      </c:catAx>
      <c:valAx>
        <c:axId val="78808622"/>
        <c:scaling>
          <c:orientation val="minMax"/>
        </c:scaling>
        <c:delete val="0"/>
        <c:axPos val="l"/>
        <c:majorGridlines>
          <c:spPr>
            <a:ln>
              <a:solidFill>
                <a:srgbClr val="000000"/>
              </a:solidFill>
            </a:ln>
          </c:spPr>
        </c:majorGridlines>
        <c:numFmt formatCode="#,##0.00_ ;\-#,##0.00\ "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63008041"/>
        <c:crossesAt val="1"/>
        <c:crossBetween val="midCat"/>
      </c:valAx>
      <c:spPr>
        <a:gradFill>
          <a:gsLst>
            <a:gs pos="0">
              <a:srgbClr val="FFCC00"/>
            </a:gs>
            <a:gs pos="100000">
              <a:srgbClr val="FFF5CE"/>
            </a:gs>
          </a:gsLst>
          <a:lin ang="5400000"/>
        </a:gradFill>
        <a:ln w="12600">
          <a:solidFill>
            <a:srgbClr val="808080"/>
          </a:solidFill>
          <a:round/>
        </a:ln>
      </c:spPr>
    </c:plotArea>
    <c:legend>
      <c:legendPos val="r"/>
      <c:layout>
        <c:manualLayout>
          <c:xMode val="edge"/>
          <c:yMode val="edge"/>
          <c:x val="0.81215801414653699"/>
          <c:y val="0.30833175892688502"/>
          <c:w val="0.16475377018550599"/>
          <c:h val="0.32646892121670101"/>
        </c:manualLayout>
      </c:layout>
      <c:overlay val="1"/>
      <c:spPr>
        <a:solidFill>
          <a:srgbClr val="FFFFFF"/>
        </a:solidFill>
        <a:ln>
          <a:solidFill>
            <a:srgbClr val="000000"/>
          </a:solidFill>
        </a:ln>
      </c:spPr>
      <c:txPr>
        <a:bodyPr/>
        <a:lstStyle/>
        <a:p>
          <a:pPr>
            <a:defRPr sz="900" b="0" strike="noStrike" spc="-1">
              <a:solidFill>
                <a:srgbClr val="000000"/>
              </a:solidFill>
              <a:latin typeface="Arial"/>
            </a:defRPr>
          </a:pPr>
          <a:endParaRPr lang="fr-FR"/>
        </a:p>
      </c:txPr>
    </c:legend>
    <c:plotVisOnly val="1"/>
    <c:dispBlanksAs val="gap"/>
    <c:showDLblsOverMax val="1"/>
  </c:chart>
  <c:spPr>
    <a:solidFill>
      <a:srgbClr val="FFFFFF"/>
    </a:solidFill>
    <a:ln>
      <a:solidFill>
        <a:srgbClr val="000000"/>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FFFFFF"/>
                </a:solidFill>
                <a:latin typeface="Arial"/>
              </a:defRPr>
            </a:pPr>
            <a:r>
              <a:rPr lang="fr-BE" sz="1600" b="1" strike="noStrike" spc="-1">
                <a:solidFill>
                  <a:srgbClr val="FFFFFF"/>
                </a:solidFill>
                <a:latin typeface="Arial"/>
              </a:rPr>
              <a:t>Résultats  Exercice Propre</a:t>
            </a:r>
          </a:p>
        </c:rich>
      </c:tx>
      <c:layout>
        <c:manualLayout>
          <c:xMode val="edge"/>
          <c:yMode val="edge"/>
          <c:x val="0.250249318529353"/>
          <c:y val="3.8868784345262003E-2"/>
        </c:manualLayout>
      </c:layout>
      <c:overlay val="0"/>
      <c:spPr>
        <a:noFill/>
        <a:ln>
          <a:noFill/>
        </a:ln>
      </c:spPr>
    </c:title>
    <c:autoTitleDeleted val="0"/>
    <c:plotArea>
      <c:layout>
        <c:manualLayout>
          <c:xMode val="edge"/>
          <c:yMode val="edge"/>
          <c:x val="2.61950668173659E-2"/>
          <c:y val="0.15132019836482999"/>
          <c:w val="0.95538860448108498"/>
          <c:h val="0.811151320198365"/>
        </c:manualLayout>
      </c:layout>
      <c:barChart>
        <c:barDir val="col"/>
        <c:grouping val="clustered"/>
        <c:varyColors val="0"/>
        <c:ser>
          <c:idx val="0"/>
          <c:order val="0"/>
          <c:tx>
            <c:strRef>
              <c:f>'Résultat Budgétaire'!$A$15</c:f>
              <c:strCache>
                <c:ptCount val="1"/>
                <c:pt idx="0">
                  <c:v>Résultats  Exercice Propre</c:v>
                </c:pt>
              </c:strCache>
            </c:strRef>
          </c:tx>
          <c:spPr>
            <a:solidFill>
              <a:srgbClr val="FF5050"/>
            </a:solidFill>
            <a:ln>
              <a:noFill/>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'Résultat Budgétaire'!$B$9:$E$9</c:f>
              <c:numCache>
                <c:formatCode>General</c:formatCode>
                <c:ptCount val="4"/>
                <c:pt idx="0">
                  <c:v>2018</c:v>
                </c:pt>
                <c:pt idx="1">
                  <c:v>2019</c:v>
                </c:pt>
                <c:pt idx="2">
                  <c:v>2020</c:v>
                </c:pt>
                <c:pt idx="3">
                  <c:v>2021</c:v>
                </c:pt>
              </c:numCache>
            </c:numRef>
          </c:cat>
          <c:val>
            <c:numRef>
              <c:f>'Résultat Budgétaire'!$B$15:$E$15</c:f>
              <c:numCache>
                <c:formatCode>#,##0.00</c:formatCode>
                <c:ptCount val="4"/>
                <c:pt idx="0">
                  <c:v>613701.49</c:v>
                </c:pt>
                <c:pt idx="1">
                  <c:v>280903.21000000002</c:v>
                </c:pt>
                <c:pt idx="2">
                  <c:v>741908.51</c:v>
                </c:pt>
                <c:pt idx="3">
                  <c:v>41048.44</c:v>
                </c:pt>
              </c:numCache>
            </c:numRef>
          </c:val>
          <c:extLst>
            <c:ext xmlns:c16="http://schemas.microsoft.com/office/drawing/2014/chart" uri="{C3380CC4-5D6E-409C-BE32-E72D297353CC}">
              <c16:uniqueId val="{00000000-D6E5-45FA-B71E-F356181F988C}"/>
            </c:ext>
          </c:extLst>
        </c:ser>
        <c:dLbls>
          <c:showLegendKey val="0"/>
          <c:showVal val="0"/>
          <c:showCatName val="0"/>
          <c:showSerName val="0"/>
          <c:showPercent val="0"/>
          <c:showBubbleSize val="0"/>
        </c:dLbls>
        <c:gapWidth val="150"/>
        <c:axId val="50253136"/>
        <c:axId val="10061182"/>
      </c:barChart>
      <c:catAx>
        <c:axId val="50253136"/>
        <c:scaling>
          <c:orientation val="minMax"/>
        </c:scaling>
        <c:delete val="0"/>
        <c:axPos val="b"/>
        <c:numFmt formatCode="General" sourceLinked="1"/>
        <c:majorTickMark val="out"/>
        <c:minorTickMark val="none"/>
        <c:tickLblPos val="nextTo"/>
        <c:spPr>
          <a:ln>
            <a:solidFill>
              <a:srgbClr val="808080"/>
            </a:solidFill>
          </a:ln>
        </c:spPr>
        <c:txPr>
          <a:bodyPr/>
          <a:lstStyle/>
          <a:p>
            <a:pPr>
              <a:defRPr sz="900" b="0" strike="noStrike" spc="-1">
                <a:solidFill>
                  <a:srgbClr val="FFFFFF"/>
                </a:solidFill>
                <a:latin typeface="Arial"/>
              </a:defRPr>
            </a:pPr>
            <a:endParaRPr lang="fr-FR"/>
          </a:p>
        </c:txPr>
        <c:crossAx val="10061182"/>
        <c:crossesAt val="0"/>
        <c:auto val="1"/>
        <c:lblAlgn val="ctr"/>
        <c:lblOffset val="100"/>
        <c:noMultiLvlLbl val="0"/>
      </c:catAx>
      <c:valAx>
        <c:axId val="10061182"/>
        <c:scaling>
          <c:orientation val="minMax"/>
        </c:scaling>
        <c:delete val="0"/>
        <c:axPos val="l"/>
        <c:majorGridlines>
          <c:spPr>
            <a:ln>
              <a:solidFill>
                <a:srgbClr val="808080"/>
              </a:solidFill>
            </a:ln>
          </c:spPr>
        </c:majorGridlines>
        <c:numFmt formatCode="#,##0.00" sourceLinked="1"/>
        <c:majorTickMark val="out"/>
        <c:minorTickMark val="none"/>
        <c:tickLblPos val="nextTo"/>
        <c:spPr>
          <a:ln>
            <a:solidFill>
              <a:srgbClr val="808080"/>
            </a:solidFill>
          </a:ln>
        </c:spPr>
        <c:txPr>
          <a:bodyPr/>
          <a:lstStyle/>
          <a:p>
            <a:pPr>
              <a:defRPr sz="900" b="0" strike="noStrike" spc="-1">
                <a:solidFill>
                  <a:srgbClr val="FFFFFF"/>
                </a:solidFill>
                <a:latin typeface="Arial"/>
              </a:defRPr>
            </a:pPr>
            <a:endParaRPr lang="fr-FR"/>
          </a:p>
        </c:txPr>
        <c:crossAx val="50253136"/>
        <c:crossesAt val="1"/>
        <c:crossBetween val="midCat"/>
      </c:valAx>
      <c:spPr>
        <a:solidFill>
          <a:srgbClr val="FFFFFF"/>
        </a:solidFill>
        <a:ln>
          <a:noFill/>
        </a:ln>
      </c:spPr>
    </c:plotArea>
    <c:plotVisOnly val="1"/>
    <c:dispBlanksAs val="gap"/>
    <c:showDLblsOverMax val="1"/>
  </c:chart>
  <c:spPr>
    <a:solidFill>
      <a:srgbClr val="00B0F0"/>
    </a:solidFill>
    <a:ln>
      <a:solidFill>
        <a:srgbClr val="99CC00"/>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100" b="1" strike="noStrike" spc="-1">
                <a:solidFill>
                  <a:srgbClr val="000000"/>
                </a:solidFill>
                <a:latin typeface="Arial"/>
              </a:defRPr>
            </a:pPr>
            <a:r>
              <a:rPr lang="fr-BE" sz="1100" b="1" strike="noStrike" spc="-1">
                <a:solidFill>
                  <a:srgbClr val="000000"/>
                </a:solidFill>
                <a:latin typeface="Arial"/>
              </a:rPr>
              <a:t>Ecart budget-compte en dépenses</a:t>
            </a:r>
          </a:p>
        </c:rich>
      </c:tx>
      <c:layout>
        <c:manualLayout>
          <c:xMode val="edge"/>
          <c:yMode val="edge"/>
          <c:x val="0.23012137726034201"/>
          <c:y val="3.6705737199259701E-2"/>
        </c:manualLayout>
      </c:layout>
      <c:overlay val="0"/>
      <c:spPr>
        <a:noFill/>
        <a:ln>
          <a:noFill/>
        </a:ln>
      </c:spPr>
    </c:title>
    <c:autoTitleDeleted val="0"/>
    <c:plotArea>
      <c:layout>
        <c:manualLayout>
          <c:xMode val="edge"/>
          <c:yMode val="edge"/>
          <c:x val="5.7138138882008097E-2"/>
          <c:y val="0.16517581739666901"/>
          <c:w val="0.65576748410535901"/>
          <c:h val="0.826341764342998"/>
        </c:manualLayout>
      </c:layout>
      <c:barChart>
        <c:barDir val="col"/>
        <c:grouping val="stacked"/>
        <c:varyColors val="0"/>
        <c:ser>
          <c:idx val="0"/>
          <c:order val="0"/>
          <c:tx>
            <c:strRef>
              <c:f>'Taux de réalisation du budget'!$A$11</c:f>
              <c:strCache>
                <c:ptCount val="1"/>
                <c:pt idx="0">
                  <c:v>Personnel</c:v>
                </c:pt>
              </c:strCache>
            </c:strRef>
          </c:tx>
          <c:spPr>
            <a:solidFill>
              <a:srgbClr val="CCCCFF"/>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'Taux de réalisation du budget'!$B$9:$D$10</c:f>
              <c:strCache>
                <c:ptCount val="3"/>
                <c:pt idx="0">
                  <c:v>Budget initial (BI)</c:v>
                </c:pt>
                <c:pt idx="1">
                  <c:v>Budget final (BF)</c:v>
                </c:pt>
                <c:pt idx="2">
                  <c:v>Engagements (compte)</c:v>
                </c:pt>
              </c:strCache>
            </c:strRef>
          </c:cat>
          <c:val>
            <c:numRef>
              <c:f>'Taux de réalisation du budget'!$B$11:$D$11</c:f>
              <c:numCache>
                <c:formatCode>#,##0.00</c:formatCode>
                <c:ptCount val="3"/>
                <c:pt idx="0">
                  <c:v>5332468.58</c:v>
                </c:pt>
                <c:pt idx="1">
                  <c:v>5284512.01</c:v>
                </c:pt>
                <c:pt idx="2">
                  <c:v>5206108.5599999996</c:v>
                </c:pt>
              </c:numCache>
            </c:numRef>
          </c:val>
          <c:extLst>
            <c:ext xmlns:c16="http://schemas.microsoft.com/office/drawing/2014/chart" uri="{C3380CC4-5D6E-409C-BE32-E72D297353CC}">
              <c16:uniqueId val="{00000000-A5C8-4C15-938A-B32BA22C7847}"/>
            </c:ext>
          </c:extLst>
        </c:ser>
        <c:ser>
          <c:idx val="1"/>
          <c:order val="1"/>
          <c:tx>
            <c:strRef>
              <c:f>'Taux de réalisation du budget'!$A$12</c:f>
              <c:strCache>
                <c:ptCount val="1"/>
                <c:pt idx="0">
                  <c:v>Fonctionnement</c:v>
                </c:pt>
              </c:strCache>
            </c:strRef>
          </c:tx>
          <c:spPr>
            <a:solidFill>
              <a:srgbClr val="993366"/>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'Taux de réalisation du budget'!$B$9:$D$10</c:f>
              <c:strCache>
                <c:ptCount val="3"/>
                <c:pt idx="0">
                  <c:v>Budget initial (BI)</c:v>
                </c:pt>
                <c:pt idx="1">
                  <c:v>Budget final (BF)</c:v>
                </c:pt>
                <c:pt idx="2">
                  <c:v>Engagements (compte)</c:v>
                </c:pt>
              </c:strCache>
            </c:strRef>
          </c:cat>
          <c:val>
            <c:numRef>
              <c:f>'Taux de réalisation du budget'!$B$12:$D$12</c:f>
              <c:numCache>
                <c:formatCode>#,##0.00</c:formatCode>
                <c:ptCount val="3"/>
                <c:pt idx="0">
                  <c:v>1744233.25</c:v>
                </c:pt>
                <c:pt idx="1">
                  <c:v>1852409.38</c:v>
                </c:pt>
                <c:pt idx="2">
                  <c:v>1541275.39</c:v>
                </c:pt>
              </c:numCache>
            </c:numRef>
          </c:val>
          <c:extLst>
            <c:ext xmlns:c16="http://schemas.microsoft.com/office/drawing/2014/chart" uri="{C3380CC4-5D6E-409C-BE32-E72D297353CC}">
              <c16:uniqueId val="{00000001-A5C8-4C15-938A-B32BA22C7847}"/>
            </c:ext>
          </c:extLst>
        </c:ser>
        <c:ser>
          <c:idx val="2"/>
          <c:order val="2"/>
          <c:tx>
            <c:strRef>
              <c:f>'Taux de réalisation du budget'!$A$13</c:f>
              <c:strCache>
                <c:ptCount val="1"/>
                <c:pt idx="0">
                  <c:v>Transferts</c:v>
                </c:pt>
              </c:strCache>
            </c:strRef>
          </c:tx>
          <c:spPr>
            <a:solidFill>
              <a:srgbClr val="FFFFCC"/>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'Taux de réalisation du budget'!$B$9:$D$10</c:f>
              <c:strCache>
                <c:ptCount val="3"/>
                <c:pt idx="0">
                  <c:v>Budget initial (BI)</c:v>
                </c:pt>
                <c:pt idx="1">
                  <c:v>Budget final (BF)</c:v>
                </c:pt>
                <c:pt idx="2">
                  <c:v>Engagements (compte)</c:v>
                </c:pt>
              </c:strCache>
            </c:strRef>
          </c:cat>
          <c:val>
            <c:numRef>
              <c:f>'Taux de réalisation du budget'!$B$13:$D$13</c:f>
              <c:numCache>
                <c:formatCode>#,##0.00</c:formatCode>
                <c:ptCount val="3"/>
                <c:pt idx="0">
                  <c:v>3387959.52</c:v>
                </c:pt>
                <c:pt idx="1">
                  <c:v>3466849.21</c:v>
                </c:pt>
                <c:pt idx="2">
                  <c:v>3373452.04</c:v>
                </c:pt>
              </c:numCache>
            </c:numRef>
          </c:val>
          <c:extLst>
            <c:ext xmlns:c16="http://schemas.microsoft.com/office/drawing/2014/chart" uri="{C3380CC4-5D6E-409C-BE32-E72D297353CC}">
              <c16:uniqueId val="{00000002-A5C8-4C15-938A-B32BA22C7847}"/>
            </c:ext>
          </c:extLst>
        </c:ser>
        <c:ser>
          <c:idx val="3"/>
          <c:order val="3"/>
          <c:tx>
            <c:strRef>
              <c:f>'Taux de réalisation du budget'!$A$14</c:f>
              <c:strCache>
                <c:ptCount val="1"/>
                <c:pt idx="0">
                  <c:v>Dette</c:v>
                </c:pt>
              </c:strCache>
            </c:strRef>
          </c:tx>
          <c:spPr>
            <a:solidFill>
              <a:srgbClr val="FFCC00"/>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'Taux de réalisation du budget'!$B$9:$D$10</c:f>
              <c:strCache>
                <c:ptCount val="3"/>
                <c:pt idx="0">
                  <c:v>Budget initial (BI)</c:v>
                </c:pt>
                <c:pt idx="1">
                  <c:v>Budget final (BF)</c:v>
                </c:pt>
                <c:pt idx="2">
                  <c:v>Engagements (compte)</c:v>
                </c:pt>
              </c:strCache>
            </c:strRef>
          </c:cat>
          <c:val>
            <c:numRef>
              <c:f>'Taux de réalisation du budget'!$B$14:$D$14</c:f>
              <c:numCache>
                <c:formatCode>#,##0.00</c:formatCode>
                <c:ptCount val="3"/>
                <c:pt idx="0">
                  <c:v>993574.28</c:v>
                </c:pt>
                <c:pt idx="1">
                  <c:v>996685.78</c:v>
                </c:pt>
                <c:pt idx="2">
                  <c:v>949715.46</c:v>
                </c:pt>
              </c:numCache>
            </c:numRef>
          </c:val>
          <c:extLst>
            <c:ext xmlns:c16="http://schemas.microsoft.com/office/drawing/2014/chart" uri="{C3380CC4-5D6E-409C-BE32-E72D297353CC}">
              <c16:uniqueId val="{00000003-A5C8-4C15-938A-B32BA22C7847}"/>
            </c:ext>
          </c:extLst>
        </c:ser>
        <c:dLbls>
          <c:showLegendKey val="0"/>
          <c:showVal val="0"/>
          <c:showCatName val="0"/>
          <c:showSerName val="0"/>
          <c:showPercent val="0"/>
          <c:showBubbleSize val="0"/>
        </c:dLbls>
        <c:gapWidth val="150"/>
        <c:overlap val="100"/>
        <c:axId val="28353163"/>
        <c:axId val="45002994"/>
      </c:barChart>
      <c:catAx>
        <c:axId val="28353163"/>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45002994"/>
        <c:crossesAt val="0"/>
        <c:auto val="1"/>
        <c:lblAlgn val="ctr"/>
        <c:lblOffset val="100"/>
        <c:noMultiLvlLbl val="0"/>
      </c:catAx>
      <c:valAx>
        <c:axId val="45002994"/>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28353163"/>
        <c:crossesAt val="1"/>
        <c:crossBetween val="midCat"/>
      </c:valAx>
      <c:spPr>
        <a:gradFill>
          <a:gsLst>
            <a:gs pos="0">
              <a:srgbClr val="CED8E2"/>
            </a:gs>
            <a:gs pos="100000">
              <a:srgbClr val="003366"/>
            </a:gs>
          </a:gsLst>
          <a:lin ang="5400000"/>
        </a:gradFill>
        <a:ln w="12600">
          <a:solidFill>
            <a:srgbClr val="808080"/>
          </a:solidFill>
          <a:round/>
        </a:ln>
      </c:spPr>
    </c:plotArea>
    <c:legend>
      <c:legendPos val="r"/>
      <c:layout>
        <c:manualLayout>
          <c:xMode val="edge"/>
          <c:yMode val="edge"/>
          <c:x val="0.72380480554867499"/>
          <c:y val="0.46329426280073999"/>
          <c:w val="0.247543555445463"/>
          <c:h val="0.315545959284392"/>
        </c:manualLayout>
      </c:layout>
      <c:overlay val="1"/>
      <c:spPr>
        <a:solidFill>
          <a:srgbClr val="FFFFFF"/>
        </a:solidFill>
        <a:ln>
          <a:solidFill>
            <a:srgbClr val="000000"/>
          </a:solidFill>
        </a:ln>
      </c:spPr>
      <c:txPr>
        <a:bodyPr/>
        <a:lstStyle/>
        <a:p>
          <a:pPr>
            <a:defRPr sz="900" b="0" strike="noStrike" spc="-1">
              <a:solidFill>
                <a:srgbClr val="000000"/>
              </a:solidFill>
              <a:latin typeface="Arial"/>
            </a:defRPr>
          </a:pPr>
          <a:endParaRPr lang="fr-FR"/>
        </a:p>
      </c:txPr>
    </c:legend>
    <c:plotVisOnly val="1"/>
    <c:dispBlanksAs val="gap"/>
    <c:showDLblsOverMax val="1"/>
  </c:chart>
  <c:spPr>
    <a:solidFill>
      <a:srgbClr val="FFFFFF"/>
    </a:solidFill>
    <a:ln>
      <a:solidFill>
        <a:srgbClr val="000000"/>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100" b="1" strike="noStrike" spc="-1">
                <a:solidFill>
                  <a:srgbClr val="000000"/>
                </a:solidFill>
                <a:latin typeface="Arial"/>
              </a:defRPr>
            </a:pPr>
            <a:r>
              <a:rPr lang="fr-BE" sz="1100" b="1" strike="noStrike" spc="-1">
                <a:solidFill>
                  <a:srgbClr val="000000"/>
                </a:solidFill>
                <a:latin typeface="Arial"/>
              </a:rPr>
              <a:t>Ecart Budget-compte en recettes</a:t>
            </a:r>
          </a:p>
        </c:rich>
      </c:tx>
      <c:layout>
        <c:manualLayout>
          <c:xMode val="edge"/>
          <c:yMode val="edge"/>
          <c:x val="0.26472342328910098"/>
          <c:y val="3.6553524804177499E-2"/>
        </c:manualLayout>
      </c:layout>
      <c:overlay val="0"/>
      <c:spPr>
        <a:noFill/>
        <a:ln>
          <a:noFill/>
        </a:ln>
      </c:spPr>
    </c:title>
    <c:autoTitleDeleted val="0"/>
    <c:plotArea>
      <c:layout>
        <c:manualLayout>
          <c:xMode val="edge"/>
          <c:yMode val="edge"/>
          <c:x val="6.4484866557328199E-2"/>
          <c:y val="0.151896790047612"/>
          <c:w val="0.71760846876397799"/>
          <c:h val="0.84810320995238797"/>
        </c:manualLayout>
      </c:layout>
      <c:barChart>
        <c:barDir val="col"/>
        <c:grouping val="stacked"/>
        <c:varyColors val="0"/>
        <c:ser>
          <c:idx val="0"/>
          <c:order val="0"/>
          <c:tx>
            <c:strRef>
              <c:f>'Taux de réalisation du budget'!$A$21</c:f>
              <c:strCache>
                <c:ptCount val="1"/>
                <c:pt idx="0">
                  <c:v>Prestation</c:v>
                </c:pt>
              </c:strCache>
            </c:strRef>
          </c:tx>
          <c:spPr>
            <a:solidFill>
              <a:srgbClr val="9999FF"/>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'Taux de réalisation du budget'!$B$19:$D$20</c:f>
              <c:strCache>
                <c:ptCount val="3"/>
                <c:pt idx="0">
                  <c:v>Budget initial (BI)</c:v>
                </c:pt>
                <c:pt idx="1">
                  <c:v>Budget final (BF)</c:v>
                </c:pt>
                <c:pt idx="2">
                  <c:v>Droits constatés (compte)</c:v>
                </c:pt>
              </c:strCache>
            </c:strRef>
          </c:cat>
          <c:val>
            <c:numRef>
              <c:f>'Taux de réalisation du budget'!$B$21:$D$21</c:f>
              <c:numCache>
                <c:formatCode>#,##0.00</c:formatCode>
                <c:ptCount val="3"/>
                <c:pt idx="0">
                  <c:v>699703.25</c:v>
                </c:pt>
                <c:pt idx="1">
                  <c:v>666169.12</c:v>
                </c:pt>
                <c:pt idx="2">
                  <c:v>591351</c:v>
                </c:pt>
              </c:numCache>
            </c:numRef>
          </c:val>
          <c:extLst>
            <c:ext xmlns:c16="http://schemas.microsoft.com/office/drawing/2014/chart" uri="{C3380CC4-5D6E-409C-BE32-E72D297353CC}">
              <c16:uniqueId val="{00000000-1B33-4330-BB54-511F0E276C9C}"/>
            </c:ext>
          </c:extLst>
        </c:ser>
        <c:ser>
          <c:idx val="1"/>
          <c:order val="1"/>
          <c:tx>
            <c:strRef>
              <c:f>'Taux de réalisation du budget'!$A$22</c:f>
              <c:strCache>
                <c:ptCount val="1"/>
                <c:pt idx="0">
                  <c:v>Transferts</c:v>
                </c:pt>
              </c:strCache>
            </c:strRef>
          </c:tx>
          <c:spPr>
            <a:solidFill>
              <a:srgbClr val="FFCC99"/>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'Taux de réalisation du budget'!$B$19:$D$20</c:f>
              <c:strCache>
                <c:ptCount val="3"/>
                <c:pt idx="0">
                  <c:v>Budget initial (BI)</c:v>
                </c:pt>
                <c:pt idx="1">
                  <c:v>Budget final (BF)</c:v>
                </c:pt>
                <c:pt idx="2">
                  <c:v>Droits constatés (compte)</c:v>
                </c:pt>
              </c:strCache>
            </c:strRef>
          </c:cat>
          <c:val>
            <c:numRef>
              <c:f>'Taux de réalisation du budget'!$B$22:$D$22</c:f>
              <c:numCache>
                <c:formatCode>#,##0.00</c:formatCode>
                <c:ptCount val="3"/>
                <c:pt idx="0">
                  <c:v>10639941.300000001</c:v>
                </c:pt>
                <c:pt idx="1">
                  <c:v>10807221.310000001</c:v>
                </c:pt>
                <c:pt idx="2">
                  <c:v>10474866.720000001</c:v>
                </c:pt>
              </c:numCache>
            </c:numRef>
          </c:val>
          <c:extLst>
            <c:ext xmlns:c16="http://schemas.microsoft.com/office/drawing/2014/chart" uri="{C3380CC4-5D6E-409C-BE32-E72D297353CC}">
              <c16:uniqueId val="{00000001-1B33-4330-BB54-511F0E276C9C}"/>
            </c:ext>
          </c:extLst>
        </c:ser>
        <c:ser>
          <c:idx val="2"/>
          <c:order val="2"/>
          <c:tx>
            <c:strRef>
              <c:f>'Taux de réalisation du budget'!$A$23</c:f>
              <c:strCache>
                <c:ptCount val="1"/>
                <c:pt idx="0">
                  <c:v>Dette</c:v>
                </c:pt>
              </c:strCache>
            </c:strRef>
          </c:tx>
          <c:spPr>
            <a:solidFill>
              <a:srgbClr val="FF9900"/>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'Taux de réalisation du budget'!$B$19:$D$20</c:f>
              <c:strCache>
                <c:ptCount val="3"/>
                <c:pt idx="0">
                  <c:v>Budget initial (BI)</c:v>
                </c:pt>
                <c:pt idx="1">
                  <c:v>Budget final (BF)</c:v>
                </c:pt>
                <c:pt idx="2">
                  <c:v>Droits constatés (compte)</c:v>
                </c:pt>
              </c:strCache>
            </c:strRef>
          </c:cat>
          <c:val>
            <c:numRef>
              <c:f>'Taux de réalisation du budget'!$B$23:$D$23</c:f>
              <c:numCache>
                <c:formatCode>#,##0.00</c:formatCode>
                <c:ptCount val="3"/>
                <c:pt idx="0">
                  <c:v>160324.38</c:v>
                </c:pt>
                <c:pt idx="1">
                  <c:v>160483.70000000001</c:v>
                </c:pt>
                <c:pt idx="2">
                  <c:v>160382.17000000001</c:v>
                </c:pt>
              </c:numCache>
            </c:numRef>
          </c:val>
          <c:extLst>
            <c:ext xmlns:c16="http://schemas.microsoft.com/office/drawing/2014/chart" uri="{C3380CC4-5D6E-409C-BE32-E72D297353CC}">
              <c16:uniqueId val="{00000002-1B33-4330-BB54-511F0E276C9C}"/>
            </c:ext>
          </c:extLst>
        </c:ser>
        <c:dLbls>
          <c:showLegendKey val="0"/>
          <c:showVal val="0"/>
          <c:showCatName val="0"/>
          <c:showSerName val="0"/>
          <c:showPercent val="0"/>
          <c:showBubbleSize val="0"/>
        </c:dLbls>
        <c:gapWidth val="150"/>
        <c:overlap val="100"/>
        <c:axId val="45457835"/>
        <c:axId val="32259896"/>
      </c:barChart>
      <c:catAx>
        <c:axId val="45457835"/>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32259896"/>
        <c:crossesAt val="0"/>
        <c:auto val="1"/>
        <c:lblAlgn val="ctr"/>
        <c:lblOffset val="100"/>
        <c:noMultiLvlLbl val="0"/>
      </c:catAx>
      <c:valAx>
        <c:axId val="32259896"/>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45457835"/>
        <c:crossesAt val="1"/>
        <c:crossBetween val="midCat"/>
      </c:valAx>
      <c:spPr>
        <a:gradFill>
          <a:gsLst>
            <a:gs pos="0">
              <a:srgbClr val="EBF5CE"/>
            </a:gs>
            <a:gs pos="100000">
              <a:srgbClr val="99CC00"/>
            </a:gs>
          </a:gsLst>
          <a:lin ang="5400000"/>
        </a:gradFill>
        <a:ln w="12600">
          <a:solidFill>
            <a:srgbClr val="808080"/>
          </a:solidFill>
          <a:round/>
        </a:ln>
      </c:spPr>
    </c:plotArea>
    <c:legend>
      <c:legendPos val="r"/>
      <c:layout>
        <c:manualLayout>
          <c:xMode val="edge"/>
          <c:yMode val="edge"/>
          <c:x val="0.79752497390785704"/>
          <c:y val="0.498080172016587"/>
          <c:w val="0.173550022364694"/>
          <c:h val="0.23283673782829101"/>
        </c:manualLayout>
      </c:layout>
      <c:overlay val="1"/>
      <c:spPr>
        <a:solidFill>
          <a:srgbClr val="FFFFFF"/>
        </a:solidFill>
        <a:ln>
          <a:solidFill>
            <a:srgbClr val="000000"/>
          </a:solidFill>
        </a:ln>
      </c:spPr>
      <c:txPr>
        <a:bodyPr/>
        <a:lstStyle/>
        <a:p>
          <a:pPr>
            <a:defRPr sz="900" b="0" strike="noStrike" spc="-1">
              <a:solidFill>
                <a:srgbClr val="000000"/>
              </a:solidFill>
              <a:latin typeface="Arial"/>
            </a:defRPr>
          </a:pPr>
          <a:endParaRPr lang="fr-FR"/>
        </a:p>
      </c:txPr>
    </c:legend>
    <c:plotVisOnly val="1"/>
    <c:dispBlanksAs val="gap"/>
    <c:showDLblsOverMax val="1"/>
  </c:chart>
  <c:spPr>
    <a:solidFill>
      <a:srgbClr val="FFFFFF"/>
    </a:solidFill>
    <a:ln>
      <a:solidFill>
        <a:srgbClr val="000000"/>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FFFFFF"/>
                </a:solidFill>
                <a:latin typeface="Arial"/>
              </a:defRPr>
            </a:pPr>
            <a:r>
              <a:rPr lang="fr-BE" sz="1600" b="1" strike="noStrike" spc="-1">
                <a:solidFill>
                  <a:srgbClr val="FFFFFF"/>
                </a:solidFill>
                <a:latin typeface="Arial"/>
              </a:rPr>
              <a:t>TOTAL RECETTES EXERCICE</a:t>
            </a:r>
          </a:p>
        </c:rich>
      </c:tx>
      <c:layout>
        <c:manualLayout>
          <c:xMode val="edge"/>
          <c:yMode val="edge"/>
          <c:x val="0.27773664075033899"/>
          <c:y val="4.3819832402234603E-2"/>
        </c:manualLayout>
      </c:layout>
      <c:overlay val="0"/>
      <c:spPr>
        <a:noFill/>
        <a:ln>
          <a:noFill/>
        </a:ln>
      </c:spPr>
    </c:title>
    <c:autoTitleDeleted val="0"/>
    <c:plotArea>
      <c:layout>
        <c:manualLayout>
          <c:xMode val="edge"/>
          <c:yMode val="edge"/>
          <c:x val="1.4562507713192599E-2"/>
          <c:y val="0.112168296089385"/>
          <c:w val="0.96630877452795305"/>
          <c:h val="0.85509776536312898"/>
        </c:manualLayout>
      </c:layout>
      <c:barChart>
        <c:barDir val="col"/>
        <c:grouping val="clustered"/>
        <c:varyColors val="0"/>
        <c:ser>
          <c:idx val="0"/>
          <c:order val="0"/>
          <c:tx>
            <c:strRef>
              <c:f>'Recettes budgétaires ordinaires'!$A$54</c:f>
              <c:strCache>
                <c:ptCount val="1"/>
                <c:pt idx="0">
                  <c:v>TOTAL RECETTES EXERCICE</c:v>
                </c:pt>
              </c:strCache>
            </c:strRef>
          </c:tx>
          <c:spPr>
            <a:solidFill>
              <a:srgbClr val="00B050"/>
            </a:solidFill>
            <a:ln>
              <a:noFill/>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'Recettes budgétaires ordinaires'!$B$7:$E$7</c:f>
              <c:numCache>
                <c:formatCode>General</c:formatCode>
                <c:ptCount val="4"/>
                <c:pt idx="0">
                  <c:v>2018</c:v>
                </c:pt>
                <c:pt idx="1">
                  <c:v>2019</c:v>
                </c:pt>
                <c:pt idx="2">
                  <c:v>2020</c:v>
                </c:pt>
                <c:pt idx="3">
                  <c:v>2021</c:v>
                </c:pt>
              </c:numCache>
            </c:numRef>
          </c:cat>
          <c:val>
            <c:numRef>
              <c:f>'Recettes budgétaires ordinaires'!$B$54:$E$54</c:f>
              <c:numCache>
                <c:formatCode>#,##0.00</c:formatCode>
                <c:ptCount val="4"/>
                <c:pt idx="0">
                  <c:v>10675209.959999999</c:v>
                </c:pt>
                <c:pt idx="1">
                  <c:v>10560814</c:v>
                </c:pt>
                <c:pt idx="2">
                  <c:v>12813258.01</c:v>
                </c:pt>
                <c:pt idx="3">
                  <c:v>11226599.890000001</c:v>
                </c:pt>
              </c:numCache>
            </c:numRef>
          </c:val>
          <c:extLst>
            <c:ext xmlns:c16="http://schemas.microsoft.com/office/drawing/2014/chart" uri="{C3380CC4-5D6E-409C-BE32-E72D297353CC}">
              <c16:uniqueId val="{00000000-66A9-48FA-9CE0-9F265E4ECFEC}"/>
            </c:ext>
          </c:extLst>
        </c:ser>
        <c:dLbls>
          <c:showLegendKey val="0"/>
          <c:showVal val="0"/>
          <c:showCatName val="0"/>
          <c:showSerName val="0"/>
          <c:showPercent val="0"/>
          <c:showBubbleSize val="0"/>
        </c:dLbls>
        <c:gapWidth val="150"/>
        <c:axId val="39480088"/>
        <c:axId val="73552126"/>
      </c:barChart>
      <c:catAx>
        <c:axId val="39480088"/>
        <c:scaling>
          <c:orientation val="minMax"/>
        </c:scaling>
        <c:delete val="0"/>
        <c:axPos val="b"/>
        <c:numFmt formatCode="General" sourceLinked="1"/>
        <c:majorTickMark val="out"/>
        <c:minorTickMark val="none"/>
        <c:tickLblPos val="nextTo"/>
        <c:spPr>
          <a:ln>
            <a:solidFill>
              <a:srgbClr val="808080"/>
            </a:solidFill>
          </a:ln>
        </c:spPr>
        <c:txPr>
          <a:bodyPr/>
          <a:lstStyle/>
          <a:p>
            <a:pPr>
              <a:defRPr sz="1000" b="0" strike="noStrike" spc="-1">
                <a:solidFill>
                  <a:srgbClr val="FFFFFF"/>
                </a:solidFill>
                <a:latin typeface="Arial"/>
              </a:defRPr>
            </a:pPr>
            <a:endParaRPr lang="fr-FR"/>
          </a:p>
        </c:txPr>
        <c:crossAx val="73552126"/>
        <c:crossesAt val="0"/>
        <c:auto val="1"/>
        <c:lblAlgn val="ctr"/>
        <c:lblOffset val="100"/>
        <c:noMultiLvlLbl val="0"/>
      </c:catAx>
      <c:valAx>
        <c:axId val="73552126"/>
        <c:scaling>
          <c:orientation val="minMax"/>
        </c:scaling>
        <c:delete val="0"/>
        <c:axPos val="l"/>
        <c:majorGridlines>
          <c:spPr>
            <a:ln>
              <a:solidFill>
                <a:srgbClr val="808080"/>
              </a:solidFill>
            </a:ln>
          </c:spPr>
        </c:majorGridlines>
        <c:numFmt formatCode="#,##0.00" sourceLinked="1"/>
        <c:majorTickMark val="out"/>
        <c:minorTickMark val="none"/>
        <c:tickLblPos val="nextTo"/>
        <c:spPr>
          <a:ln>
            <a:solidFill>
              <a:srgbClr val="808080"/>
            </a:solidFill>
          </a:ln>
        </c:spPr>
        <c:txPr>
          <a:bodyPr/>
          <a:lstStyle/>
          <a:p>
            <a:pPr>
              <a:defRPr sz="1000" b="0" strike="noStrike" spc="-1">
                <a:solidFill>
                  <a:srgbClr val="FFFFFF"/>
                </a:solidFill>
                <a:latin typeface="Arial"/>
              </a:defRPr>
            </a:pPr>
            <a:endParaRPr lang="fr-FR"/>
          </a:p>
        </c:txPr>
        <c:crossAx val="39480088"/>
        <c:crossesAt val="1"/>
        <c:crossBetween val="midCat"/>
      </c:valAx>
      <c:spPr>
        <a:solidFill>
          <a:srgbClr val="FFFFFF"/>
        </a:solidFill>
        <a:ln>
          <a:noFill/>
        </a:ln>
      </c:spPr>
    </c:plotArea>
    <c:plotVisOnly val="1"/>
    <c:dispBlanksAs val="gap"/>
    <c:showDLblsOverMax val="1"/>
  </c:chart>
  <c:spPr>
    <a:gradFill>
      <a:gsLst>
        <a:gs pos="0">
          <a:srgbClr val="808000"/>
        </a:gs>
        <a:gs pos="100000">
          <a:srgbClr val="99CC00"/>
        </a:gs>
      </a:gsLst>
      <a:lin ang="16200000"/>
    </a:gradFill>
    <a:ln>
      <a:solidFill>
        <a:srgbClr val="99CC00"/>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FFFFFF"/>
                </a:solidFill>
                <a:latin typeface="Arial"/>
              </a:defRPr>
            </a:pPr>
            <a:r>
              <a:rPr lang="fr-BE" sz="1600" b="1" strike="noStrike" spc="-1">
                <a:solidFill>
                  <a:srgbClr val="FFFFFF"/>
                </a:solidFill>
                <a:latin typeface="Arial"/>
              </a:rPr>
              <a:t>TOTAL DEPENSES EXERCICE</a:t>
            </a:r>
          </a:p>
        </c:rich>
      </c:tx>
      <c:layout>
        <c:manualLayout>
          <c:xMode val="edge"/>
          <c:yMode val="edge"/>
          <c:x val="0.29024982650936798"/>
          <c:y val="2.7251692518639101E-2"/>
        </c:manualLayout>
      </c:layout>
      <c:overlay val="0"/>
      <c:spPr>
        <a:noFill/>
        <a:ln>
          <a:noFill/>
        </a:ln>
      </c:spPr>
    </c:title>
    <c:autoTitleDeleted val="0"/>
    <c:plotArea>
      <c:layout>
        <c:manualLayout>
          <c:xMode val="edge"/>
          <c:yMode val="edge"/>
          <c:x val="2.2900763358778602E-2"/>
          <c:y val="0.112263261633388"/>
          <c:w val="0.96009715475364299"/>
          <c:h val="0.85140114834175995"/>
        </c:manualLayout>
      </c:layout>
      <c:barChart>
        <c:barDir val="col"/>
        <c:grouping val="clustered"/>
        <c:varyColors val="0"/>
        <c:ser>
          <c:idx val="0"/>
          <c:order val="0"/>
          <c:tx>
            <c:strRef>
              <c:f>'Dépenses budgétaires ordinaires'!$A$58</c:f>
              <c:strCache>
                <c:ptCount val="1"/>
                <c:pt idx="0">
                  <c:v>TOTAL DEPENSES EXERCICE</c:v>
                </c:pt>
              </c:strCache>
            </c:strRef>
          </c:tx>
          <c:spPr>
            <a:solidFill>
              <a:srgbClr val="FF5050"/>
            </a:solidFill>
            <a:ln>
              <a:noFill/>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'Dépenses budgétaires ordinaires'!$B$7:$E$7</c:f>
              <c:numCache>
                <c:formatCode>General</c:formatCode>
                <c:ptCount val="4"/>
                <c:pt idx="0">
                  <c:v>2018</c:v>
                </c:pt>
                <c:pt idx="1">
                  <c:v>2019</c:v>
                </c:pt>
                <c:pt idx="2">
                  <c:v>2020</c:v>
                </c:pt>
                <c:pt idx="3">
                  <c:v>2021</c:v>
                </c:pt>
              </c:numCache>
            </c:numRef>
          </c:cat>
          <c:val>
            <c:numRef>
              <c:f>'Dépenses budgétaires ordinaires'!$B$58:$E$58</c:f>
              <c:numCache>
                <c:formatCode>#,##0.00</c:formatCode>
                <c:ptCount val="4"/>
                <c:pt idx="0">
                  <c:v>10061508.470000001</c:v>
                </c:pt>
                <c:pt idx="1">
                  <c:v>10279910.790000001</c:v>
                </c:pt>
                <c:pt idx="2">
                  <c:v>12071349.5</c:v>
                </c:pt>
                <c:pt idx="3">
                  <c:v>11185551.449999999</c:v>
                </c:pt>
              </c:numCache>
            </c:numRef>
          </c:val>
          <c:extLst>
            <c:ext xmlns:c16="http://schemas.microsoft.com/office/drawing/2014/chart" uri="{C3380CC4-5D6E-409C-BE32-E72D297353CC}">
              <c16:uniqueId val="{00000000-F7B2-4AF7-9E8B-20EB264AE92E}"/>
            </c:ext>
          </c:extLst>
        </c:ser>
        <c:dLbls>
          <c:showLegendKey val="0"/>
          <c:showVal val="0"/>
          <c:showCatName val="0"/>
          <c:showSerName val="0"/>
          <c:showPercent val="0"/>
          <c:showBubbleSize val="0"/>
        </c:dLbls>
        <c:gapWidth val="150"/>
        <c:axId val="62395808"/>
        <c:axId val="83091022"/>
      </c:barChart>
      <c:catAx>
        <c:axId val="62395808"/>
        <c:scaling>
          <c:orientation val="minMax"/>
        </c:scaling>
        <c:delete val="0"/>
        <c:axPos val="b"/>
        <c:numFmt formatCode="General" sourceLinked="1"/>
        <c:majorTickMark val="out"/>
        <c:minorTickMark val="none"/>
        <c:tickLblPos val="nextTo"/>
        <c:spPr>
          <a:ln>
            <a:solidFill>
              <a:srgbClr val="808080"/>
            </a:solidFill>
          </a:ln>
        </c:spPr>
        <c:txPr>
          <a:bodyPr/>
          <a:lstStyle/>
          <a:p>
            <a:pPr>
              <a:defRPr sz="1000" b="0" strike="noStrike" spc="-1">
                <a:solidFill>
                  <a:srgbClr val="FFFFFF"/>
                </a:solidFill>
                <a:latin typeface="Arial"/>
              </a:defRPr>
            </a:pPr>
            <a:endParaRPr lang="fr-FR"/>
          </a:p>
        </c:txPr>
        <c:crossAx val="83091022"/>
        <c:crossesAt val="0"/>
        <c:auto val="1"/>
        <c:lblAlgn val="ctr"/>
        <c:lblOffset val="100"/>
        <c:noMultiLvlLbl val="0"/>
      </c:catAx>
      <c:valAx>
        <c:axId val="83091022"/>
        <c:scaling>
          <c:orientation val="minMax"/>
        </c:scaling>
        <c:delete val="0"/>
        <c:axPos val="l"/>
        <c:majorGridlines>
          <c:spPr>
            <a:ln>
              <a:solidFill>
                <a:srgbClr val="808080"/>
              </a:solidFill>
            </a:ln>
          </c:spPr>
        </c:majorGridlines>
        <c:numFmt formatCode="#,##0.00" sourceLinked="1"/>
        <c:majorTickMark val="out"/>
        <c:minorTickMark val="none"/>
        <c:tickLblPos val="nextTo"/>
        <c:spPr>
          <a:ln>
            <a:solidFill>
              <a:srgbClr val="808080"/>
            </a:solidFill>
          </a:ln>
        </c:spPr>
        <c:txPr>
          <a:bodyPr/>
          <a:lstStyle/>
          <a:p>
            <a:pPr>
              <a:defRPr sz="1000" b="0" strike="noStrike" spc="-1">
                <a:solidFill>
                  <a:srgbClr val="FFFFFF"/>
                </a:solidFill>
                <a:latin typeface="Arial"/>
              </a:defRPr>
            </a:pPr>
            <a:endParaRPr lang="fr-FR"/>
          </a:p>
        </c:txPr>
        <c:crossAx val="62395808"/>
        <c:crossesAt val="1"/>
        <c:crossBetween val="midCat"/>
      </c:valAx>
      <c:spPr>
        <a:solidFill>
          <a:srgbClr val="FFFFFF"/>
        </a:solidFill>
        <a:ln>
          <a:noFill/>
        </a:ln>
      </c:spPr>
    </c:plotArea>
    <c:plotVisOnly val="1"/>
    <c:dispBlanksAs val="gap"/>
    <c:showDLblsOverMax val="1"/>
  </c:chart>
  <c:spPr>
    <a:gradFill>
      <a:gsLst>
        <a:gs pos="0">
          <a:srgbClr val="993300"/>
        </a:gs>
        <a:gs pos="100000">
          <a:srgbClr val="993366"/>
        </a:gs>
      </a:gsLst>
      <a:lin ang="16200000"/>
    </a:gradFill>
    <a:ln>
      <a:solidFill>
        <a:srgbClr val="993366"/>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FFFFFF"/>
                </a:solidFill>
                <a:latin typeface="Arial"/>
              </a:defRPr>
            </a:pPr>
            <a:r>
              <a:rPr lang="fr-BE" sz="1600" b="1" strike="noStrike" spc="-1">
                <a:solidFill>
                  <a:srgbClr val="FFFFFF"/>
                </a:solidFill>
                <a:latin typeface="Arial"/>
              </a:rPr>
              <a:t>Coût net du personnel</a:t>
            </a:r>
          </a:p>
        </c:rich>
      </c:tx>
      <c:layout>
        <c:manualLayout>
          <c:xMode val="edge"/>
          <c:yMode val="edge"/>
          <c:x val="0.26354820308043397"/>
          <c:y val="3.42465753424658E-2"/>
        </c:manualLayout>
      </c:layout>
      <c:overlay val="0"/>
      <c:spPr>
        <a:noFill/>
        <a:ln>
          <a:noFill/>
        </a:ln>
      </c:spPr>
    </c:title>
    <c:autoTitleDeleted val="0"/>
    <c:plotArea>
      <c:layout>
        <c:manualLayout>
          <c:xMode val="edge"/>
          <c:yMode val="edge"/>
          <c:x val="7.1632303805720804E-2"/>
          <c:y val="0.131988152536098"/>
          <c:w val="0.89992665634422597"/>
          <c:h val="0.86708626434653802"/>
        </c:manualLayout>
      </c:layout>
      <c:areaChart>
        <c:grouping val="standard"/>
        <c:varyColors val="1"/>
        <c:ser>
          <c:idx val="0"/>
          <c:order val="0"/>
          <c:tx>
            <c:strRef>
              <c:f>'dépenses de personnel'!$D$8</c:f>
              <c:strCache>
                <c:ptCount val="1"/>
                <c:pt idx="0">
                  <c:v>Coût net (D-R)</c:v>
                </c:pt>
              </c:strCache>
            </c:strRef>
          </c:tx>
          <c:spPr>
            <a:solidFill>
              <a:srgbClr val="DBEEF4"/>
            </a:solidFill>
            <a:ln w="12600">
              <a:solidFill>
                <a:srgbClr val="000000"/>
              </a:solidFill>
              <a:round/>
            </a:ln>
          </c:spPr>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'dépenses de personnel'!$A$9:$A$12</c:f>
              <c:numCache>
                <c:formatCode>General</c:formatCode>
                <c:ptCount val="4"/>
                <c:pt idx="0">
                  <c:v>2018</c:v>
                </c:pt>
                <c:pt idx="1">
                  <c:v>2019</c:v>
                </c:pt>
                <c:pt idx="2">
                  <c:v>2020</c:v>
                </c:pt>
                <c:pt idx="3">
                  <c:v>2021</c:v>
                </c:pt>
              </c:numCache>
            </c:numRef>
          </c:cat>
          <c:val>
            <c:numRef>
              <c:f>'dépenses de personnel'!$D$9:$D$12</c:f>
              <c:numCache>
                <c:formatCode>#,##0.00</c:formatCode>
                <c:ptCount val="4"/>
                <c:pt idx="0">
                  <c:v>3565552.1100000003</c:v>
                </c:pt>
                <c:pt idx="1">
                  <c:v>3819923.41</c:v>
                </c:pt>
                <c:pt idx="2">
                  <c:v>4011352.0300000003</c:v>
                </c:pt>
                <c:pt idx="3">
                  <c:v>4168712.55</c:v>
                </c:pt>
              </c:numCache>
            </c:numRef>
          </c:val>
          <c:extLst>
            <c:ext xmlns:c16="http://schemas.microsoft.com/office/drawing/2014/chart" uri="{C3380CC4-5D6E-409C-BE32-E72D297353CC}">
              <c16:uniqueId val="{00000000-C53A-4A93-9C17-89852FF19494}"/>
            </c:ext>
          </c:extLst>
        </c:ser>
        <c:dLbls>
          <c:showLegendKey val="0"/>
          <c:showVal val="0"/>
          <c:showCatName val="0"/>
          <c:showSerName val="0"/>
          <c:showPercent val="0"/>
          <c:showBubbleSize val="0"/>
        </c:dLbls>
        <c:axId val="11365362"/>
        <c:axId val="44100873"/>
      </c:areaChart>
      <c:catAx>
        <c:axId val="11365362"/>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FFFFFF"/>
                </a:solidFill>
                <a:latin typeface="Arial"/>
              </a:defRPr>
            </a:pPr>
            <a:endParaRPr lang="fr-FR"/>
          </a:p>
        </c:txPr>
        <c:crossAx val="44100873"/>
        <c:crossesAt val="0"/>
        <c:auto val="1"/>
        <c:lblAlgn val="ctr"/>
        <c:lblOffset val="100"/>
        <c:noMultiLvlLbl val="0"/>
      </c:catAx>
      <c:valAx>
        <c:axId val="44100873"/>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900" b="0" strike="noStrike" spc="-1">
                <a:solidFill>
                  <a:srgbClr val="FFFFFF"/>
                </a:solidFill>
                <a:latin typeface="Arial"/>
              </a:defRPr>
            </a:pPr>
            <a:endParaRPr lang="fr-FR"/>
          </a:p>
        </c:txPr>
        <c:crossAx val="11365362"/>
        <c:crossesAt val="1"/>
        <c:crossBetween val="midCat"/>
      </c:valAx>
      <c:spPr>
        <a:solidFill>
          <a:srgbClr val="EEECE1"/>
        </a:solidFill>
        <a:ln w="12600">
          <a:solidFill>
            <a:srgbClr val="C0C0C0"/>
          </a:solidFill>
          <a:round/>
        </a:ln>
      </c:spPr>
    </c:plotArea>
    <c:plotVisOnly val="1"/>
    <c:dispBlanksAs val="zero"/>
    <c:showDLblsOverMax val="1"/>
  </c:chart>
  <c:spPr>
    <a:gradFill>
      <a:gsLst>
        <a:gs pos="0">
          <a:srgbClr val="008080"/>
        </a:gs>
        <a:gs pos="100000">
          <a:srgbClr val="33CCCC"/>
        </a:gs>
      </a:gsLst>
      <a:lin ang="16200000"/>
    </a:gradFill>
    <a:ln>
      <a:solidFill>
        <a:srgbClr val="33CCCC"/>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100" b="1" strike="noStrike" spc="-1">
                <a:solidFill>
                  <a:srgbClr val="FFFFFF"/>
                </a:solidFill>
                <a:latin typeface="Arial"/>
              </a:defRPr>
            </a:pPr>
            <a:r>
              <a:rPr lang="fr-BE" sz="1100" b="1" strike="noStrike" spc="-1">
                <a:solidFill>
                  <a:srgbClr val="FFFFFF"/>
                </a:solidFill>
                <a:latin typeface="Arial"/>
              </a:rPr>
              <a:t>Evolution des recettes (subventions...) de personnel</a:t>
            </a:r>
          </a:p>
        </c:rich>
      </c:tx>
      <c:layout>
        <c:manualLayout>
          <c:xMode val="edge"/>
          <c:yMode val="edge"/>
          <c:x val="0.11834671424323499"/>
          <c:y val="2.3314150804190598E-2"/>
        </c:manualLayout>
      </c:layout>
      <c:overlay val="0"/>
      <c:spPr>
        <a:noFill/>
        <a:ln>
          <a:noFill/>
        </a:ln>
      </c:spPr>
    </c:title>
    <c:autoTitleDeleted val="0"/>
    <c:plotArea>
      <c:layout>
        <c:manualLayout>
          <c:xMode val="edge"/>
          <c:yMode val="edge"/>
          <c:x val="7.8600455942115205E-2"/>
          <c:y val="0.17515124686439401"/>
          <c:w val="0.73783328377440804"/>
          <c:h val="0.82484875313560602"/>
        </c:manualLayout>
      </c:layout>
      <c:barChart>
        <c:barDir val="col"/>
        <c:grouping val="clustered"/>
        <c:varyColors val="0"/>
        <c:ser>
          <c:idx val="0"/>
          <c:order val="0"/>
          <c:spPr>
            <a:gradFill>
              <a:gsLst>
                <a:gs pos="0">
                  <a:srgbClr val="9999FF"/>
                </a:gs>
                <a:gs pos="100000">
                  <a:srgbClr val="474776"/>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'dépenses de personnel'!$A$9:$A$12</c:f>
              <c:numCache>
                <c:formatCode>General</c:formatCode>
                <c:ptCount val="4"/>
                <c:pt idx="0">
                  <c:v>2018</c:v>
                </c:pt>
                <c:pt idx="1">
                  <c:v>2019</c:v>
                </c:pt>
                <c:pt idx="2">
                  <c:v>2020</c:v>
                </c:pt>
                <c:pt idx="3">
                  <c:v>2021</c:v>
                </c:pt>
              </c:numCache>
            </c:numRef>
          </c:cat>
          <c:val>
            <c:numRef>
              <c:f>'dépenses de personnel'!$C$9:$C$12</c:f>
              <c:numCache>
                <c:formatCode>#,##0.00</c:formatCode>
                <c:ptCount val="4"/>
                <c:pt idx="0">
                  <c:v>944281.67</c:v>
                </c:pt>
                <c:pt idx="1">
                  <c:v>991059.72</c:v>
                </c:pt>
                <c:pt idx="2">
                  <c:v>1029451.3</c:v>
                </c:pt>
                <c:pt idx="3">
                  <c:v>1037396.01</c:v>
                </c:pt>
              </c:numCache>
            </c:numRef>
          </c:val>
          <c:extLst>
            <c:ext xmlns:c16="http://schemas.microsoft.com/office/drawing/2014/chart" uri="{C3380CC4-5D6E-409C-BE32-E72D297353CC}">
              <c16:uniqueId val="{00000000-2708-4EE3-BBD2-C38B36B510AB}"/>
            </c:ext>
          </c:extLst>
        </c:ser>
        <c:dLbls>
          <c:showLegendKey val="0"/>
          <c:showVal val="0"/>
          <c:showCatName val="0"/>
          <c:showSerName val="0"/>
          <c:showPercent val="0"/>
          <c:showBubbleSize val="0"/>
        </c:dLbls>
        <c:gapWidth val="150"/>
        <c:axId val="62809902"/>
        <c:axId val="83886572"/>
      </c:barChart>
      <c:catAx>
        <c:axId val="62809902"/>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FFFFFF"/>
                </a:solidFill>
                <a:latin typeface="Arial"/>
              </a:defRPr>
            </a:pPr>
            <a:endParaRPr lang="fr-FR"/>
          </a:p>
        </c:txPr>
        <c:crossAx val="83886572"/>
        <c:crossesAt val="0"/>
        <c:auto val="1"/>
        <c:lblAlgn val="ctr"/>
        <c:lblOffset val="100"/>
        <c:noMultiLvlLbl val="0"/>
      </c:catAx>
      <c:valAx>
        <c:axId val="83886572"/>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900" b="0" strike="noStrike" spc="-1">
                <a:solidFill>
                  <a:srgbClr val="FFFFFF"/>
                </a:solidFill>
                <a:latin typeface="Arial"/>
              </a:defRPr>
            </a:pPr>
            <a:endParaRPr lang="fr-FR"/>
          </a:p>
        </c:txPr>
        <c:crossAx val="62809902"/>
        <c:crossesAt val="1"/>
        <c:crossBetween val="midCat"/>
      </c:valAx>
      <c:spPr>
        <a:gradFill>
          <a:gsLst>
            <a:gs pos="0">
              <a:srgbClr val="FFCC00"/>
            </a:gs>
            <a:gs pos="100000">
              <a:srgbClr val="FFFCEF"/>
            </a:gs>
          </a:gsLst>
          <a:lin ang="5400000"/>
        </a:gradFill>
        <a:ln w="12600">
          <a:solidFill>
            <a:srgbClr val="808080"/>
          </a:solidFill>
          <a:round/>
        </a:ln>
      </c:spPr>
    </c:plotArea>
    <c:legend>
      <c:legendPos val="r"/>
      <c:layout>
        <c:manualLayout>
          <c:xMode val="edge"/>
          <c:yMode val="edge"/>
          <c:x val="0.85687382297551795"/>
          <c:y val="0.48266194481333902"/>
          <c:w val="0.115373178709486"/>
          <c:h val="7.2746052825734098E-2"/>
        </c:manualLayout>
      </c:layout>
      <c:overlay val="1"/>
      <c:spPr>
        <a:solidFill>
          <a:srgbClr val="FFFFFF"/>
        </a:solidFill>
        <a:ln>
          <a:solidFill>
            <a:srgbClr val="000000"/>
          </a:solidFill>
        </a:ln>
      </c:spPr>
      <c:txPr>
        <a:bodyPr/>
        <a:lstStyle/>
        <a:p>
          <a:pPr>
            <a:defRPr sz="900" b="0" strike="noStrike" spc="-1">
              <a:solidFill>
                <a:srgbClr val="FFFFFF"/>
              </a:solidFill>
              <a:latin typeface="Arial"/>
            </a:defRPr>
          </a:pPr>
          <a:endParaRPr lang="fr-FR"/>
        </a:p>
      </c:txPr>
    </c:legend>
    <c:plotVisOnly val="1"/>
    <c:dispBlanksAs val="gap"/>
    <c:showDLblsOverMax val="1"/>
  </c:chart>
  <c:spPr>
    <a:gradFill>
      <a:gsLst>
        <a:gs pos="0">
          <a:srgbClr val="FF6600"/>
        </a:gs>
        <a:gs pos="100000">
          <a:srgbClr val="FF9900"/>
        </a:gs>
      </a:gsLst>
      <a:lin ang="16200000"/>
    </a:gradFill>
    <a:ln>
      <a:solidFill>
        <a:srgbClr val="FF9900"/>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100" b="1" strike="noStrike" spc="-1">
                <a:solidFill>
                  <a:srgbClr val="FFFFFF"/>
                </a:solidFill>
                <a:latin typeface="Arial"/>
              </a:defRPr>
            </a:pPr>
            <a:r>
              <a:rPr lang="fr-BE" sz="1100" b="1" strike="noStrike" spc="-1">
                <a:solidFill>
                  <a:srgbClr val="FFFFFF"/>
                </a:solidFill>
                <a:latin typeface="Arial"/>
              </a:rPr>
              <a:t>Evolution des dépenses brutes de personnel</a:t>
            </a:r>
          </a:p>
        </c:rich>
      </c:tx>
      <c:layout>
        <c:manualLayout>
          <c:xMode val="edge"/>
          <c:yMode val="edge"/>
          <c:x val="0.17133770622142699"/>
          <c:y val="1.9567150904239598E-2"/>
        </c:manualLayout>
      </c:layout>
      <c:overlay val="0"/>
      <c:spPr>
        <a:noFill/>
        <a:ln>
          <a:noFill/>
        </a:ln>
      </c:spPr>
    </c:title>
    <c:autoTitleDeleted val="0"/>
    <c:plotArea>
      <c:layout>
        <c:manualLayout>
          <c:xMode val="edge"/>
          <c:yMode val="edge"/>
          <c:x val="7.3941562313655299E-2"/>
          <c:y val="0.14957011562407399"/>
          <c:w val="0.76247266944941405"/>
          <c:h val="0.85042988437592604"/>
        </c:manualLayout>
      </c:layout>
      <c:barChart>
        <c:barDir val="col"/>
        <c:grouping val="stacked"/>
        <c:varyColors val="0"/>
        <c:ser>
          <c:idx val="0"/>
          <c:order val="0"/>
          <c:spPr>
            <a:gradFill>
              <a:gsLst>
                <a:gs pos="0">
                  <a:srgbClr val="0066CC"/>
                </a:gs>
                <a:gs pos="100000">
                  <a:srgbClr val="002F5E"/>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'dépenses de personnel'!$A$9:$A$12</c:f>
              <c:numCache>
                <c:formatCode>General</c:formatCode>
                <c:ptCount val="4"/>
                <c:pt idx="0">
                  <c:v>2018</c:v>
                </c:pt>
                <c:pt idx="1">
                  <c:v>2019</c:v>
                </c:pt>
                <c:pt idx="2">
                  <c:v>2020</c:v>
                </c:pt>
                <c:pt idx="3">
                  <c:v>2021</c:v>
                </c:pt>
              </c:numCache>
            </c:numRef>
          </c:cat>
          <c:val>
            <c:numRef>
              <c:f>'dépenses de personnel'!$B$9:$B$12</c:f>
              <c:numCache>
                <c:formatCode>#,##0.00</c:formatCode>
                <c:ptCount val="4"/>
                <c:pt idx="0">
                  <c:v>4509833.78</c:v>
                </c:pt>
                <c:pt idx="1">
                  <c:v>4810983.13</c:v>
                </c:pt>
                <c:pt idx="2">
                  <c:v>5040803.33</c:v>
                </c:pt>
                <c:pt idx="3">
                  <c:v>5206108.5599999996</c:v>
                </c:pt>
              </c:numCache>
            </c:numRef>
          </c:val>
          <c:extLst>
            <c:ext xmlns:c16="http://schemas.microsoft.com/office/drawing/2014/chart" uri="{C3380CC4-5D6E-409C-BE32-E72D297353CC}">
              <c16:uniqueId val="{00000000-0C29-4D31-AF4E-C8FA16466B0B}"/>
            </c:ext>
          </c:extLst>
        </c:ser>
        <c:dLbls>
          <c:showLegendKey val="0"/>
          <c:showVal val="0"/>
          <c:showCatName val="0"/>
          <c:showSerName val="0"/>
          <c:showPercent val="0"/>
          <c:showBubbleSize val="0"/>
        </c:dLbls>
        <c:gapWidth val="150"/>
        <c:overlap val="100"/>
        <c:axId val="8417003"/>
        <c:axId val="46051470"/>
      </c:barChart>
      <c:catAx>
        <c:axId val="8417003"/>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FFFFFF"/>
                </a:solidFill>
                <a:latin typeface="Arial"/>
              </a:defRPr>
            </a:pPr>
            <a:endParaRPr lang="fr-FR"/>
          </a:p>
        </c:txPr>
        <c:crossAx val="46051470"/>
        <c:crossesAt val="0"/>
        <c:auto val="1"/>
        <c:lblAlgn val="ctr"/>
        <c:lblOffset val="100"/>
        <c:noMultiLvlLbl val="0"/>
      </c:catAx>
      <c:valAx>
        <c:axId val="46051470"/>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900" b="0" strike="noStrike" spc="-1">
                <a:solidFill>
                  <a:srgbClr val="FFFFFF"/>
                </a:solidFill>
                <a:latin typeface="Arial"/>
              </a:defRPr>
            </a:pPr>
            <a:endParaRPr lang="fr-FR"/>
          </a:p>
        </c:txPr>
        <c:crossAx val="8417003"/>
        <c:crossesAt val="1"/>
        <c:crossBetween val="midCat"/>
      </c:valAx>
      <c:spPr>
        <a:gradFill>
          <a:gsLst>
            <a:gs pos="0">
              <a:srgbClr val="FFFF00"/>
            </a:gs>
            <a:gs pos="100000">
              <a:srgbClr val="FFFFF7"/>
            </a:gs>
          </a:gsLst>
          <a:lin ang="5400000"/>
        </a:gradFill>
        <a:ln w="12600">
          <a:solidFill>
            <a:srgbClr val="808080"/>
          </a:solidFill>
          <a:round/>
        </a:ln>
      </c:spPr>
    </c:plotArea>
    <c:legend>
      <c:legendPos val="r"/>
      <c:layout>
        <c:manualLayout>
          <c:xMode val="edge"/>
          <c:yMode val="edge"/>
          <c:x val="0.86762075134168104"/>
          <c:y val="0.49214349243996403"/>
          <c:w val="0.11210494931425199"/>
          <c:h val="6.7892084198043295E-2"/>
        </c:manualLayout>
      </c:layout>
      <c:overlay val="1"/>
      <c:spPr>
        <a:solidFill>
          <a:srgbClr val="FFFFFF"/>
        </a:solidFill>
        <a:ln>
          <a:solidFill>
            <a:srgbClr val="000000"/>
          </a:solidFill>
        </a:ln>
      </c:spPr>
      <c:txPr>
        <a:bodyPr/>
        <a:lstStyle/>
        <a:p>
          <a:pPr>
            <a:defRPr sz="900" b="0" strike="noStrike" spc="-1">
              <a:solidFill>
                <a:srgbClr val="FFFFFF"/>
              </a:solidFill>
              <a:latin typeface="Arial"/>
            </a:defRPr>
          </a:pPr>
          <a:endParaRPr lang="fr-FR"/>
        </a:p>
      </c:txPr>
    </c:legend>
    <c:plotVisOnly val="1"/>
    <c:dispBlanksAs val="gap"/>
    <c:showDLblsOverMax val="1"/>
  </c:chart>
  <c:spPr>
    <a:gradFill>
      <a:gsLst>
        <a:gs pos="0">
          <a:srgbClr val="333399"/>
        </a:gs>
        <a:gs pos="100000">
          <a:srgbClr val="0066CC"/>
        </a:gs>
      </a:gsLst>
      <a:lin ang="16200000"/>
    </a:gradFill>
    <a:ln>
      <a:solidFill>
        <a:srgbClr val="666699"/>
      </a:solid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FFFFFF"/>
                </a:solidFill>
                <a:latin typeface="Arial"/>
              </a:defRPr>
            </a:pPr>
            <a:r>
              <a:rPr lang="fr-BE" sz="1600" b="1" strike="noStrike" spc="-1">
                <a:solidFill>
                  <a:srgbClr val="FFFFFF"/>
                </a:solidFill>
                <a:latin typeface="Arial"/>
              </a:rPr>
              <a:t>Evolution des créances à percevoir au 31/12</a:t>
            </a:r>
          </a:p>
        </c:rich>
      </c:tx>
      <c:layout>
        <c:manualLayout>
          <c:xMode val="edge"/>
          <c:yMode val="edge"/>
          <c:x val="0.132031348754898"/>
          <c:y val="4.0743113388853301E-2"/>
        </c:manualLayout>
      </c:layout>
      <c:overlay val="0"/>
      <c:spPr>
        <a:noFill/>
        <a:ln>
          <a:noFill/>
        </a:ln>
      </c:spPr>
    </c:title>
    <c:autoTitleDeleted val="0"/>
    <c:plotArea>
      <c:layout>
        <c:manualLayout>
          <c:xMode val="edge"/>
          <c:yMode val="edge"/>
          <c:x val="2.2816331690051799E-2"/>
          <c:y val="0.12684176809737299"/>
          <c:w val="0.853242320819113"/>
          <c:h val="0.87226137091608003"/>
        </c:manualLayout>
      </c:layout>
      <c:barChart>
        <c:barDir val="col"/>
        <c:grouping val="clustered"/>
        <c:varyColors val="0"/>
        <c:ser>
          <c:idx val="0"/>
          <c:order val="0"/>
          <c:spPr>
            <a:gradFill>
              <a:gsLst>
                <a:gs pos="0">
                  <a:srgbClr val="9999FF"/>
                </a:gs>
                <a:gs pos="100000">
                  <a:srgbClr val="474776"/>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créances!$E$6:$H$6</c:f>
              <c:numCache>
                <c:formatCode>General</c:formatCode>
                <c:ptCount val="4"/>
                <c:pt idx="0">
                  <c:v>2018</c:v>
                </c:pt>
                <c:pt idx="1">
                  <c:v>2019</c:v>
                </c:pt>
                <c:pt idx="2">
                  <c:v>2020</c:v>
                </c:pt>
                <c:pt idx="3">
                  <c:v>2021</c:v>
                </c:pt>
              </c:numCache>
            </c:numRef>
          </c:cat>
          <c:val>
            <c:numRef>
              <c:f>créances!$E$27:$H$27</c:f>
              <c:numCache>
                <c:formatCode>#,##0.00_ ;\-#,##0.00\ </c:formatCode>
                <c:ptCount val="4"/>
                <c:pt idx="0">
                  <c:v>2185144.9000000004</c:v>
                </c:pt>
                <c:pt idx="1">
                  <c:v>2632734.96</c:v>
                </c:pt>
                <c:pt idx="2">
                  <c:v>2057086.5200000003</c:v>
                </c:pt>
                <c:pt idx="3">
                  <c:v>2030668.3</c:v>
                </c:pt>
              </c:numCache>
            </c:numRef>
          </c:val>
          <c:extLst>
            <c:ext xmlns:c16="http://schemas.microsoft.com/office/drawing/2014/chart" uri="{C3380CC4-5D6E-409C-BE32-E72D297353CC}">
              <c16:uniqueId val="{00000000-3167-49AD-9ACE-70E3151AA11E}"/>
            </c:ext>
          </c:extLst>
        </c:ser>
        <c:dLbls>
          <c:showLegendKey val="0"/>
          <c:showVal val="0"/>
          <c:showCatName val="0"/>
          <c:showSerName val="0"/>
          <c:showPercent val="0"/>
          <c:showBubbleSize val="0"/>
        </c:dLbls>
        <c:gapWidth val="150"/>
        <c:axId val="28459530"/>
        <c:axId val="4361"/>
      </c:barChart>
      <c:catAx>
        <c:axId val="28459530"/>
        <c:scaling>
          <c:orientation val="minMax"/>
        </c:scaling>
        <c:delete val="0"/>
        <c:axPos val="b"/>
        <c:numFmt formatCode="General" sourceLinked="1"/>
        <c:majorTickMark val="out"/>
        <c:minorTickMark val="none"/>
        <c:tickLblPos val="nextTo"/>
        <c:spPr>
          <a:ln>
            <a:solidFill>
              <a:srgbClr val="000000"/>
            </a:solidFill>
          </a:ln>
        </c:spPr>
        <c:txPr>
          <a:bodyPr/>
          <a:lstStyle/>
          <a:p>
            <a:pPr>
              <a:defRPr sz="1000" b="0" strike="noStrike" spc="-1">
                <a:solidFill>
                  <a:srgbClr val="FFFFFF"/>
                </a:solidFill>
                <a:latin typeface="Arial"/>
              </a:defRPr>
            </a:pPr>
            <a:endParaRPr lang="fr-FR"/>
          </a:p>
        </c:txPr>
        <c:crossAx val="4361"/>
        <c:crossesAt val="0"/>
        <c:auto val="1"/>
        <c:lblAlgn val="ctr"/>
        <c:lblOffset val="100"/>
        <c:noMultiLvlLbl val="0"/>
      </c:catAx>
      <c:valAx>
        <c:axId val="4361"/>
        <c:scaling>
          <c:orientation val="minMax"/>
        </c:scaling>
        <c:delete val="0"/>
        <c:axPos val="l"/>
        <c:majorGridlines>
          <c:spPr>
            <a:ln>
              <a:solidFill>
                <a:srgbClr val="000000"/>
              </a:solidFill>
            </a:ln>
          </c:spPr>
        </c:majorGridlines>
        <c:numFmt formatCode="#,##0.00_ ;\-#,##0.00\ " sourceLinked="1"/>
        <c:majorTickMark val="out"/>
        <c:minorTickMark val="none"/>
        <c:tickLblPos val="nextTo"/>
        <c:spPr>
          <a:ln>
            <a:solidFill>
              <a:srgbClr val="000000"/>
            </a:solidFill>
          </a:ln>
        </c:spPr>
        <c:txPr>
          <a:bodyPr/>
          <a:lstStyle/>
          <a:p>
            <a:pPr>
              <a:defRPr sz="1000" b="0" strike="noStrike" spc="-1">
                <a:solidFill>
                  <a:srgbClr val="FFFFFF"/>
                </a:solidFill>
                <a:latin typeface="Arial"/>
              </a:defRPr>
            </a:pPr>
            <a:endParaRPr lang="fr-FR"/>
          </a:p>
        </c:txPr>
        <c:crossAx val="28459530"/>
        <c:crossesAt val="1"/>
        <c:crossBetween val="midCat"/>
      </c:valAx>
      <c:spPr>
        <a:solidFill>
          <a:srgbClr val="DCE6F2"/>
        </a:solidFill>
        <a:ln w="12600">
          <a:solidFill>
            <a:srgbClr val="808080"/>
          </a:solidFill>
          <a:round/>
        </a:ln>
      </c:spPr>
    </c:plotArea>
    <c:legend>
      <c:legendPos val="r"/>
      <c:layout>
        <c:manualLayout>
          <c:xMode val="edge"/>
          <c:yMode val="edge"/>
          <c:x val="0.88743521678675297"/>
          <c:y val="0.47661755285073698"/>
          <c:w val="9.1391733029958303E-2"/>
          <c:h val="6.3164638052530406E-2"/>
        </c:manualLayout>
      </c:layout>
      <c:overlay val="1"/>
      <c:spPr>
        <a:solidFill>
          <a:srgbClr val="FFFFFF"/>
        </a:solidFill>
        <a:ln>
          <a:solidFill>
            <a:srgbClr val="000000"/>
          </a:solidFill>
        </a:ln>
      </c:spPr>
      <c:txPr>
        <a:bodyPr/>
        <a:lstStyle/>
        <a:p>
          <a:pPr>
            <a:defRPr sz="900" b="0" strike="noStrike" spc="-1">
              <a:solidFill>
                <a:srgbClr val="FFFFFF"/>
              </a:solidFill>
              <a:latin typeface="Arial"/>
            </a:defRPr>
          </a:pPr>
          <a:endParaRPr lang="fr-FR"/>
        </a:p>
      </c:txPr>
    </c:legend>
    <c:plotVisOnly val="1"/>
    <c:dispBlanksAs val="gap"/>
    <c:showDLblsOverMax val="1"/>
  </c:chart>
  <c:spPr>
    <a:gradFill>
      <a:gsLst>
        <a:gs pos="0">
          <a:srgbClr val="333399"/>
        </a:gs>
        <a:gs pos="100000">
          <a:srgbClr val="0066CC"/>
        </a:gs>
      </a:gsLst>
      <a:lin ang="16200000"/>
    </a:gradFill>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000000"/>
                </a:solidFill>
                <a:latin typeface="Arial"/>
              </a:defRPr>
            </a:pPr>
            <a:r>
              <a:rPr sz="1600" b="1" strike="noStrike" spc="-1">
                <a:solidFill>
                  <a:srgbClr val="000000"/>
                </a:solidFill>
                <a:latin typeface="Arial"/>
              </a:rPr>
              <a:t>Financement des 4 dernières années</a:t>
            </a:r>
          </a:p>
        </c:rich>
      </c:tx>
      <c:layout>
        <c:manualLayout>
          <c:xMode val="edge"/>
          <c:yMode val="edge"/>
          <c:x val="0.22727714591231599"/>
          <c:y val="2.5230987917555101E-2"/>
        </c:manualLayout>
      </c:layout>
      <c:overlay val="0"/>
      <c:spPr>
        <a:noFill/>
        <a:ln>
          <a:noFill/>
        </a:ln>
      </c:spPr>
    </c:title>
    <c:autoTitleDeleted val="0"/>
    <c:plotArea>
      <c:layout>
        <c:manualLayout>
          <c:layoutTarget val="inner"/>
          <c:xMode val="edge"/>
          <c:yMode val="edge"/>
          <c:x val="0.22941576747351"/>
          <c:y val="0.283463634209903"/>
          <c:w val="0.54554291824633006"/>
          <c:h val="0.62935323383084596"/>
        </c:manualLayout>
      </c:layout>
      <c:pieChart>
        <c:varyColors val="1"/>
        <c:ser>
          <c:idx val="0"/>
          <c:order val="0"/>
          <c:spPr>
            <a:gradFill>
              <a:gsLst>
                <a:gs pos="0">
                  <a:srgbClr val="9EEAFF"/>
                </a:gs>
                <a:gs pos="100000">
                  <a:srgbClr val="E4F9FF"/>
                </a:gs>
              </a:gsLst>
              <a:lin ang="16200000"/>
            </a:gradFill>
            <a:ln>
              <a:solidFill>
                <a:srgbClr val="33CCCC"/>
              </a:solidFill>
            </a:ln>
          </c:spPr>
          <c:dPt>
            <c:idx val="0"/>
            <c:bubble3D val="0"/>
            <c:extLst>
              <c:ext xmlns:c16="http://schemas.microsoft.com/office/drawing/2014/chart" uri="{C3380CC4-5D6E-409C-BE32-E72D297353CC}">
                <c16:uniqueId val="{00000001-1A8E-4065-BA35-56E1571E8378}"/>
              </c:ext>
            </c:extLst>
          </c:dPt>
          <c:dPt>
            <c:idx val="1"/>
            <c:bubble3D val="0"/>
            <c:extLst>
              <c:ext xmlns:c16="http://schemas.microsoft.com/office/drawing/2014/chart" uri="{C3380CC4-5D6E-409C-BE32-E72D297353CC}">
                <c16:uniqueId val="{00000003-1A8E-4065-BA35-56E1571E8378}"/>
              </c:ext>
            </c:extLst>
          </c:dPt>
          <c:dPt>
            <c:idx val="2"/>
            <c:bubble3D val="0"/>
            <c:extLst>
              <c:ext xmlns:c16="http://schemas.microsoft.com/office/drawing/2014/chart" uri="{C3380CC4-5D6E-409C-BE32-E72D297353CC}">
                <c16:uniqueId val="{00000005-1A8E-4065-BA35-56E1571E8378}"/>
              </c:ext>
            </c:extLst>
          </c:dPt>
          <c:dLbls>
            <c:dLbl>
              <c:idx val="0"/>
              <c:spPr/>
              <c:txPr>
                <a:bodyPr/>
                <a:lstStyle/>
                <a:p>
                  <a:pPr>
                    <a:defRPr sz="900" b="0" strike="noStrike" spc="-1">
                      <a:solidFill>
                        <a:srgbClr val="000000"/>
                      </a:solidFill>
                      <a:latin typeface="Arial"/>
                    </a:defRPr>
                  </a:pPr>
                  <a:endParaRPr lang="fr-FR"/>
                </a:p>
              </c:txPr>
              <c:dLblPos val="bestFit"/>
              <c:showLegendKey val="0"/>
              <c:showVal val="0"/>
              <c:showCatName val="1"/>
              <c:showSerName val="0"/>
              <c:showPercent val="1"/>
              <c:showBubbleSize val="1"/>
              <c:extLst>
                <c:ext xmlns:c15="http://schemas.microsoft.com/office/drawing/2012/chart" uri="{CE6537A1-D6FC-4f65-9D91-7224C49458BB}"/>
                <c:ext xmlns:c16="http://schemas.microsoft.com/office/drawing/2014/chart" uri="{C3380CC4-5D6E-409C-BE32-E72D297353CC}">
                  <c16:uniqueId val="{00000001-1A8E-4065-BA35-56E1571E8378}"/>
                </c:ext>
              </c:extLst>
            </c:dLbl>
            <c:dLbl>
              <c:idx val="1"/>
              <c:spPr/>
              <c:txPr>
                <a:bodyPr/>
                <a:lstStyle/>
                <a:p>
                  <a:pPr>
                    <a:defRPr sz="900" b="0" strike="noStrike" spc="-1">
                      <a:solidFill>
                        <a:srgbClr val="000000"/>
                      </a:solidFill>
                      <a:latin typeface="Arial"/>
                    </a:defRPr>
                  </a:pPr>
                  <a:endParaRPr lang="fr-FR"/>
                </a:p>
              </c:txPr>
              <c:dLblPos val="bestFit"/>
              <c:showLegendKey val="0"/>
              <c:showVal val="0"/>
              <c:showCatName val="1"/>
              <c:showSerName val="0"/>
              <c:showPercent val="1"/>
              <c:showBubbleSize val="1"/>
              <c:extLst>
                <c:ext xmlns:c15="http://schemas.microsoft.com/office/drawing/2012/chart" uri="{CE6537A1-D6FC-4f65-9D91-7224C49458BB}"/>
                <c:ext xmlns:c16="http://schemas.microsoft.com/office/drawing/2014/chart" uri="{C3380CC4-5D6E-409C-BE32-E72D297353CC}">
                  <c16:uniqueId val="{00000003-1A8E-4065-BA35-56E1571E8378}"/>
                </c:ext>
              </c:extLst>
            </c:dLbl>
            <c:dLbl>
              <c:idx val="2"/>
              <c:spPr/>
              <c:txPr>
                <a:bodyPr/>
                <a:lstStyle/>
                <a:p>
                  <a:pPr>
                    <a:defRPr sz="900" b="0" strike="noStrike" spc="-1">
                      <a:solidFill>
                        <a:srgbClr val="000000"/>
                      </a:solidFill>
                      <a:latin typeface="Arial"/>
                    </a:defRPr>
                  </a:pPr>
                  <a:endParaRPr lang="fr-FR"/>
                </a:p>
              </c:txPr>
              <c:dLblPos val="bestFit"/>
              <c:showLegendKey val="0"/>
              <c:showVal val="0"/>
              <c:showCatName val="1"/>
              <c:showSerName val="0"/>
              <c:showPercent val="1"/>
              <c:showBubbleSize val="1"/>
              <c:extLst>
                <c:ext xmlns:c15="http://schemas.microsoft.com/office/drawing/2012/chart" uri="{CE6537A1-D6FC-4f65-9D91-7224C49458BB}"/>
                <c:ext xmlns:c16="http://schemas.microsoft.com/office/drawing/2014/chart" uri="{C3380CC4-5D6E-409C-BE32-E72D297353CC}">
                  <c16:uniqueId val="{00000005-1A8E-4065-BA35-56E1571E8378}"/>
                </c:ext>
              </c:extLst>
            </c:dLbl>
            <c:spPr>
              <a:noFill/>
              <a:ln>
                <a:noFill/>
              </a:ln>
              <a:effectLst/>
            </c:spPr>
            <c:txPr>
              <a:bodyPr/>
              <a:lstStyle/>
              <a:p>
                <a:pPr>
                  <a:defRPr sz="900" b="0" strike="noStrike" spc="-1">
                    <a:solidFill>
                      <a:srgbClr val="000000"/>
                    </a:solidFill>
                    <a:latin typeface="Arial"/>
                  </a:defRPr>
                </a:pPr>
                <a:endParaRPr lang="fr-FR"/>
              </a:p>
            </c:txPr>
            <c:dLblPos val="bestFit"/>
            <c:showLegendKey val="0"/>
            <c:showVal val="0"/>
            <c:showCatName val="1"/>
            <c:showSerName val="0"/>
            <c:showPercent val="1"/>
            <c:showBubbleSize val="1"/>
            <c:separator>
</c:separator>
            <c:showLeaderLines val="0"/>
            <c:extLst>
              <c:ext xmlns:c15="http://schemas.microsoft.com/office/drawing/2012/chart" uri="{CE6537A1-D6FC-4f65-9D91-7224C49458BB}"/>
            </c:extLst>
          </c:dLbls>
          <c:cat>
            <c:strRef>
              <c:f>'Investissements extraordinaires'!$A$37:$A$39</c:f>
              <c:strCache>
                <c:ptCount val="3"/>
                <c:pt idx="0">
                  <c:v>Emprunts</c:v>
                </c:pt>
                <c:pt idx="1">
                  <c:v>Subsides</c:v>
                </c:pt>
                <c:pt idx="2">
                  <c:v>Auto-financement</c:v>
                </c:pt>
              </c:strCache>
            </c:strRef>
          </c:cat>
          <c:val>
            <c:numRef>
              <c:f>'Investissements extraordinaires'!$G$37:$G$39</c:f>
              <c:numCache>
                <c:formatCode>#,##0.00</c:formatCode>
                <c:ptCount val="3"/>
                <c:pt idx="0">
                  <c:v>3918172.1999999997</c:v>
                </c:pt>
                <c:pt idx="1">
                  <c:v>2318666.1</c:v>
                </c:pt>
                <c:pt idx="2">
                  <c:v>5836343.4900000002</c:v>
                </c:pt>
              </c:numCache>
            </c:numRef>
          </c:val>
          <c:extLst>
            <c:ext xmlns:c16="http://schemas.microsoft.com/office/drawing/2014/chart" uri="{C3380CC4-5D6E-409C-BE32-E72D297353CC}">
              <c16:uniqueId val="{00000006-1A8E-4065-BA35-56E1571E8378}"/>
            </c:ext>
          </c:extLst>
        </c:ser>
        <c:dLbls>
          <c:showLegendKey val="0"/>
          <c:showVal val="0"/>
          <c:showCatName val="0"/>
          <c:showSerName val="0"/>
          <c:showPercent val="0"/>
          <c:showBubbleSize val="0"/>
          <c:showLeaderLines val="0"/>
        </c:dLbls>
        <c:firstSliceAng val="0"/>
      </c:pieChart>
      <c:spPr>
        <a:noFill/>
        <a:ln w="12600">
          <a:noFill/>
        </a:ln>
      </c:spPr>
    </c:plotArea>
    <c:plotVisOnly val="1"/>
    <c:dispBlanksAs val="zero"/>
    <c:showDLblsOverMax val="1"/>
  </c:chart>
  <c:spPr>
    <a:gradFill>
      <a:gsLst>
        <a:gs pos="0">
          <a:srgbClr val="A3C4FF"/>
        </a:gs>
        <a:gs pos="100000">
          <a:srgbClr val="E5EEFF"/>
        </a:gs>
      </a:gsLst>
      <a:lin ang="16200000"/>
    </a:gradFill>
    <a:ln>
      <a:solidFill>
        <a:srgbClr val="666699"/>
      </a:solid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100" b="1" strike="noStrike" spc="-1">
                <a:solidFill>
                  <a:srgbClr val="000000"/>
                </a:solidFill>
                <a:latin typeface="Arial"/>
              </a:defRPr>
            </a:pPr>
            <a:r>
              <a:rPr lang="fr-BE" sz="1100" b="1" strike="noStrike" spc="-1">
                <a:solidFill>
                  <a:srgbClr val="000000"/>
                </a:solidFill>
                <a:latin typeface="Arial"/>
              </a:rPr>
              <a:t>Investissements (totaux)</a:t>
            </a:r>
          </a:p>
        </c:rich>
      </c:tx>
      <c:layout>
        <c:manualLayout>
          <c:xMode val="edge"/>
          <c:yMode val="edge"/>
          <c:x val="0.38977090032154299"/>
          <c:y val="3.808151502676E-2"/>
        </c:manualLayout>
      </c:layout>
      <c:overlay val="0"/>
      <c:spPr>
        <a:noFill/>
        <a:ln>
          <a:noFill/>
        </a:ln>
      </c:spPr>
    </c:title>
    <c:autoTitleDeleted val="0"/>
    <c:plotArea>
      <c:layout>
        <c:manualLayout>
          <c:xMode val="edge"/>
          <c:yMode val="edge"/>
          <c:x val="1.62278938906752E-2"/>
          <c:y val="9.2630712227253997E-2"/>
          <c:w val="0.97583400321543401"/>
          <c:h val="0.90736928777274595"/>
        </c:manualLayout>
      </c:layout>
      <c:barChart>
        <c:barDir val="col"/>
        <c:grouping val="clustered"/>
        <c:varyColors val="0"/>
        <c:ser>
          <c:idx val="0"/>
          <c:order val="0"/>
          <c:spPr>
            <a:gradFill>
              <a:gsLst>
                <a:gs pos="0">
                  <a:srgbClr val="FF6565"/>
                </a:gs>
                <a:gs pos="100000">
                  <a:srgbClr val="FF0000"/>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'Investissements extraordinaires'!$G$7:$J$7</c:f>
              <c:numCache>
                <c:formatCode>General</c:formatCode>
                <c:ptCount val="4"/>
                <c:pt idx="0">
                  <c:v>2018</c:v>
                </c:pt>
                <c:pt idx="1">
                  <c:v>2019</c:v>
                </c:pt>
                <c:pt idx="2">
                  <c:v>2020</c:v>
                </c:pt>
                <c:pt idx="3">
                  <c:v>2021</c:v>
                </c:pt>
              </c:numCache>
            </c:numRef>
          </c:cat>
          <c:val>
            <c:numRef>
              <c:f>'Investissements extraordinaires'!$G$22:$J$22</c:f>
              <c:numCache>
                <c:formatCode>#,##0.00</c:formatCode>
                <c:ptCount val="4"/>
                <c:pt idx="0">
                  <c:v>2928691.7100000004</c:v>
                </c:pt>
                <c:pt idx="1">
                  <c:v>2533131.4299999997</c:v>
                </c:pt>
                <c:pt idx="2">
                  <c:v>1486261</c:v>
                </c:pt>
                <c:pt idx="3">
                  <c:v>1724787.4700000002</c:v>
                </c:pt>
              </c:numCache>
            </c:numRef>
          </c:val>
          <c:extLst>
            <c:ext xmlns:c16="http://schemas.microsoft.com/office/drawing/2014/chart" uri="{C3380CC4-5D6E-409C-BE32-E72D297353CC}">
              <c16:uniqueId val="{00000000-4280-48A6-8351-B5B8728C1238}"/>
            </c:ext>
          </c:extLst>
        </c:ser>
        <c:dLbls>
          <c:showLegendKey val="0"/>
          <c:showVal val="0"/>
          <c:showCatName val="0"/>
          <c:showSerName val="0"/>
          <c:showPercent val="0"/>
          <c:showBubbleSize val="0"/>
        </c:dLbls>
        <c:gapWidth val="150"/>
        <c:axId val="47237160"/>
        <c:axId val="37359574"/>
      </c:barChart>
      <c:catAx>
        <c:axId val="47237160"/>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37359574"/>
        <c:crossesAt val="0"/>
        <c:auto val="1"/>
        <c:lblAlgn val="ctr"/>
        <c:lblOffset val="100"/>
        <c:noMultiLvlLbl val="0"/>
      </c:catAx>
      <c:valAx>
        <c:axId val="37359574"/>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47237160"/>
        <c:crossesAt val="1"/>
        <c:crossBetween val="midCat"/>
      </c:valAx>
      <c:spPr>
        <a:gradFill>
          <a:gsLst>
            <a:gs pos="0">
              <a:srgbClr val="FFFFFF"/>
            </a:gs>
            <a:gs pos="100000">
              <a:srgbClr val="FFCC00"/>
            </a:gs>
          </a:gsLst>
          <a:lin ang="5400000"/>
        </a:gradFill>
        <a:ln w="12600">
          <a:solidFill>
            <a:srgbClr val="000000"/>
          </a:solidFill>
          <a:round/>
        </a:ln>
      </c:spPr>
    </c:plotArea>
    <c:plotVisOnly val="1"/>
    <c:dispBlanksAs val="gap"/>
    <c:showDLblsOverMax val="1"/>
  </c:chart>
  <c:spPr>
    <a:solidFill>
      <a:srgbClr val="FFFFFF"/>
    </a:solidFill>
    <a:ln>
      <a:solidFill>
        <a:srgbClr val="000000"/>
      </a:solid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000000"/>
                </a:solidFill>
                <a:latin typeface="Arial"/>
              </a:defRPr>
            </a:pPr>
            <a:r>
              <a:rPr sz="1600" b="1" strike="noStrike" spc="-1">
                <a:solidFill>
                  <a:srgbClr val="000000"/>
                </a:solidFill>
                <a:latin typeface="Arial"/>
              </a:rPr>
              <a:t>Evolution de la répartition des sources de financement</a:t>
            </a:r>
          </a:p>
        </c:rich>
      </c:tx>
      <c:layout>
        <c:manualLayout>
          <c:xMode val="edge"/>
          <c:yMode val="edge"/>
          <c:x val="0.19588887758217199"/>
          <c:y val="2.90588118615491E-2"/>
        </c:manualLayout>
      </c:layout>
      <c:overlay val="0"/>
      <c:spPr>
        <a:noFill/>
        <a:ln>
          <a:noFill/>
        </a:ln>
      </c:spPr>
    </c:title>
    <c:autoTitleDeleted val="0"/>
    <c:plotArea>
      <c:layout>
        <c:manualLayout>
          <c:xMode val="edge"/>
          <c:yMode val="edge"/>
          <c:x val="3.2614226111733001E-2"/>
          <c:y val="0.13339283943270899"/>
          <c:w val="0.74641294392998903"/>
          <c:h val="0.86660716056729203"/>
        </c:manualLayout>
      </c:layout>
      <c:barChart>
        <c:barDir val="col"/>
        <c:grouping val="stacked"/>
        <c:varyColors val="0"/>
        <c:ser>
          <c:idx val="0"/>
          <c:order val="0"/>
          <c:tx>
            <c:strRef>
              <c:f>'Investissements extraordinaires'!$A$37:$B$37</c:f>
              <c:strCache>
                <c:ptCount val="2"/>
                <c:pt idx="0">
                  <c:v>Emprunts</c:v>
                </c:pt>
              </c:strCache>
            </c:strRef>
          </c:tx>
          <c:spPr>
            <a:gradFill>
              <a:gsLst>
                <a:gs pos="0">
                  <a:srgbClr val="0066CC"/>
                </a:gs>
                <a:gs pos="100000">
                  <a:srgbClr val="002447"/>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'Investissements extraordinaires'!$C$36:$F$36</c:f>
              <c:numCache>
                <c:formatCode>General</c:formatCode>
                <c:ptCount val="4"/>
                <c:pt idx="0">
                  <c:v>2018</c:v>
                </c:pt>
                <c:pt idx="1">
                  <c:v>2019</c:v>
                </c:pt>
                <c:pt idx="2">
                  <c:v>2020</c:v>
                </c:pt>
                <c:pt idx="3">
                  <c:v>2021</c:v>
                </c:pt>
              </c:numCache>
            </c:numRef>
          </c:cat>
          <c:val>
            <c:numRef>
              <c:f>'Investissements extraordinaires'!$C$37:$F$37</c:f>
              <c:numCache>
                <c:formatCode>#,##0.00</c:formatCode>
                <c:ptCount val="4"/>
                <c:pt idx="0">
                  <c:v>947071.65</c:v>
                </c:pt>
                <c:pt idx="1">
                  <c:v>1798637.94</c:v>
                </c:pt>
                <c:pt idx="2">
                  <c:v>154923.53</c:v>
                </c:pt>
                <c:pt idx="3">
                  <c:v>1017539.08</c:v>
                </c:pt>
              </c:numCache>
            </c:numRef>
          </c:val>
          <c:extLst>
            <c:ext xmlns:c16="http://schemas.microsoft.com/office/drawing/2014/chart" uri="{C3380CC4-5D6E-409C-BE32-E72D297353CC}">
              <c16:uniqueId val="{00000000-4677-4E1D-9372-4E1DA57F9CD8}"/>
            </c:ext>
          </c:extLst>
        </c:ser>
        <c:ser>
          <c:idx val="1"/>
          <c:order val="1"/>
          <c:tx>
            <c:strRef>
              <c:f>'Investissements extraordinaires'!$A$38:$B$38</c:f>
              <c:strCache>
                <c:ptCount val="2"/>
                <c:pt idx="0">
                  <c:v>Subsides</c:v>
                </c:pt>
              </c:strCache>
            </c:strRef>
          </c:tx>
          <c:spPr>
            <a:solidFill>
              <a:srgbClr val="993366"/>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'Investissements extraordinaires'!$C$36:$F$36</c:f>
              <c:numCache>
                <c:formatCode>General</c:formatCode>
                <c:ptCount val="4"/>
                <c:pt idx="0">
                  <c:v>2018</c:v>
                </c:pt>
                <c:pt idx="1">
                  <c:v>2019</c:v>
                </c:pt>
                <c:pt idx="2">
                  <c:v>2020</c:v>
                </c:pt>
                <c:pt idx="3">
                  <c:v>2021</c:v>
                </c:pt>
              </c:numCache>
            </c:numRef>
          </c:cat>
          <c:val>
            <c:numRef>
              <c:f>'Investissements extraordinaires'!$C$38:$F$38</c:f>
              <c:numCache>
                <c:formatCode>#,##0.00</c:formatCode>
                <c:ptCount val="4"/>
                <c:pt idx="0">
                  <c:v>36090.25</c:v>
                </c:pt>
                <c:pt idx="1">
                  <c:v>1618998.17</c:v>
                </c:pt>
                <c:pt idx="2">
                  <c:v>496567.68</c:v>
                </c:pt>
                <c:pt idx="3">
                  <c:v>167010</c:v>
                </c:pt>
              </c:numCache>
            </c:numRef>
          </c:val>
          <c:extLst>
            <c:ext xmlns:c16="http://schemas.microsoft.com/office/drawing/2014/chart" uri="{C3380CC4-5D6E-409C-BE32-E72D297353CC}">
              <c16:uniqueId val="{00000001-4677-4E1D-9372-4E1DA57F9CD8}"/>
            </c:ext>
          </c:extLst>
        </c:ser>
        <c:ser>
          <c:idx val="2"/>
          <c:order val="2"/>
          <c:tx>
            <c:strRef>
              <c:f>'Investissements extraordinaires'!$A$39:$B$39</c:f>
              <c:strCache>
                <c:ptCount val="2"/>
                <c:pt idx="0">
                  <c:v>Auto-financement</c:v>
                </c:pt>
              </c:strCache>
            </c:strRef>
          </c:tx>
          <c:spPr>
            <a:solidFill>
              <a:srgbClr val="FFFFCC"/>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'Investissements extraordinaires'!$C$36:$F$36</c:f>
              <c:numCache>
                <c:formatCode>General</c:formatCode>
                <c:ptCount val="4"/>
                <c:pt idx="0">
                  <c:v>2018</c:v>
                </c:pt>
                <c:pt idx="1">
                  <c:v>2019</c:v>
                </c:pt>
                <c:pt idx="2">
                  <c:v>2020</c:v>
                </c:pt>
                <c:pt idx="3">
                  <c:v>2021</c:v>
                </c:pt>
              </c:numCache>
            </c:numRef>
          </c:cat>
          <c:val>
            <c:numRef>
              <c:f>'Investissements extraordinaires'!$C$39:$F$39</c:f>
              <c:numCache>
                <c:formatCode>#,##0.00</c:formatCode>
                <c:ptCount val="4"/>
                <c:pt idx="0">
                  <c:v>1664504.06</c:v>
                </c:pt>
                <c:pt idx="1">
                  <c:v>1800180.6</c:v>
                </c:pt>
                <c:pt idx="2">
                  <c:v>924651.6</c:v>
                </c:pt>
                <c:pt idx="3">
                  <c:v>1447007.23</c:v>
                </c:pt>
              </c:numCache>
            </c:numRef>
          </c:val>
          <c:extLst>
            <c:ext xmlns:c16="http://schemas.microsoft.com/office/drawing/2014/chart" uri="{C3380CC4-5D6E-409C-BE32-E72D297353CC}">
              <c16:uniqueId val="{00000002-4677-4E1D-9372-4E1DA57F9CD8}"/>
            </c:ext>
          </c:extLst>
        </c:ser>
        <c:dLbls>
          <c:showLegendKey val="0"/>
          <c:showVal val="0"/>
          <c:showCatName val="0"/>
          <c:showSerName val="0"/>
          <c:showPercent val="0"/>
          <c:showBubbleSize val="0"/>
        </c:dLbls>
        <c:gapWidth val="150"/>
        <c:overlap val="100"/>
        <c:axId val="43407081"/>
        <c:axId val="54876785"/>
      </c:barChart>
      <c:catAx>
        <c:axId val="43407081"/>
        <c:scaling>
          <c:orientation val="minMax"/>
        </c:scaling>
        <c:delete val="0"/>
        <c:axPos val="b"/>
        <c:numFmt formatCode="General" sourceLinked="1"/>
        <c:majorTickMark val="out"/>
        <c:minorTickMark val="none"/>
        <c:tickLblPos val="nextTo"/>
        <c:spPr>
          <a:ln>
            <a:solidFill>
              <a:srgbClr val="000000"/>
            </a:solidFill>
          </a:ln>
        </c:spPr>
        <c:txPr>
          <a:bodyPr/>
          <a:lstStyle/>
          <a:p>
            <a:pPr>
              <a:defRPr sz="1000" b="0" strike="noStrike" spc="-1">
                <a:solidFill>
                  <a:srgbClr val="000000"/>
                </a:solidFill>
                <a:latin typeface="Calibri"/>
              </a:defRPr>
            </a:pPr>
            <a:endParaRPr lang="fr-FR"/>
          </a:p>
        </c:txPr>
        <c:crossAx val="54876785"/>
        <c:crossesAt val="0"/>
        <c:auto val="1"/>
        <c:lblAlgn val="ctr"/>
        <c:lblOffset val="100"/>
        <c:noMultiLvlLbl val="0"/>
      </c:catAx>
      <c:valAx>
        <c:axId val="54876785"/>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1000" b="0" strike="noStrike" spc="-1">
                <a:solidFill>
                  <a:srgbClr val="000000"/>
                </a:solidFill>
                <a:latin typeface="Calibri"/>
              </a:defRPr>
            </a:pPr>
            <a:endParaRPr lang="fr-FR"/>
          </a:p>
        </c:txPr>
        <c:crossAx val="43407081"/>
        <c:crossesAt val="1"/>
        <c:crossBetween val="midCat"/>
      </c:valAx>
      <c:spPr>
        <a:gradFill>
          <a:gsLst>
            <a:gs pos="0">
              <a:srgbClr val="FFFFFF"/>
            </a:gs>
            <a:gs pos="100000">
              <a:srgbClr val="99CC00"/>
            </a:gs>
          </a:gsLst>
          <a:lin ang="5400000"/>
        </a:gradFill>
        <a:ln w="12600">
          <a:solidFill>
            <a:srgbClr val="C0C0C0"/>
          </a:solidFill>
          <a:round/>
        </a:ln>
      </c:spPr>
    </c:plotArea>
    <c:legend>
      <c:legendPos val="r"/>
      <c:layout>
        <c:manualLayout>
          <c:xMode val="edge"/>
          <c:yMode val="edge"/>
          <c:x val="0.78436959397578099"/>
          <c:y val="0.42913815332738298"/>
          <c:w val="0.193853668464435"/>
          <c:h val="0.17137756620053601"/>
        </c:manualLayout>
      </c:layout>
      <c:overlay val="1"/>
      <c:spPr>
        <a:solidFill>
          <a:srgbClr val="FFFFFF"/>
        </a:solidFill>
        <a:ln>
          <a:solidFill>
            <a:srgbClr val="000000"/>
          </a:solidFill>
        </a:ln>
      </c:spPr>
      <c:txPr>
        <a:bodyPr/>
        <a:lstStyle/>
        <a:p>
          <a:pPr>
            <a:defRPr sz="900" b="0" strike="noStrike" spc="-1">
              <a:solidFill>
                <a:srgbClr val="000000"/>
              </a:solidFill>
              <a:latin typeface="Arial"/>
            </a:defRPr>
          </a:pPr>
          <a:endParaRPr lang="fr-FR"/>
        </a:p>
      </c:txPr>
    </c:legend>
    <c:plotVisOnly val="1"/>
    <c:dispBlanksAs val="gap"/>
    <c:showDLblsOverMax val="1"/>
  </c:chart>
  <c:spPr>
    <a:gradFill>
      <a:gsLst>
        <a:gs pos="0">
          <a:srgbClr val="DAFDA7"/>
        </a:gs>
        <a:gs pos="100000">
          <a:srgbClr val="F5FFE6"/>
        </a:gs>
      </a:gsLst>
      <a:lin ang="16200000"/>
    </a:gradFill>
    <a:ln>
      <a:solidFill>
        <a:srgbClr val="99CC00"/>
      </a:solid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FFFFFF"/>
                </a:solidFill>
                <a:latin typeface="Arial"/>
              </a:defRPr>
            </a:pPr>
            <a:r>
              <a:rPr sz="1600" b="1" strike="noStrike" spc="-1">
                <a:solidFill>
                  <a:srgbClr val="FFFFFF"/>
                </a:solidFill>
                <a:latin typeface="Arial"/>
              </a:rPr>
              <a:t>Investissements (totaux)</a:t>
            </a:r>
          </a:p>
        </c:rich>
      </c:tx>
      <c:layout>
        <c:manualLayout>
          <c:xMode val="edge"/>
          <c:yMode val="edge"/>
          <c:x val="0.32561782988831001"/>
          <c:y val="4.1386849914102797E-2"/>
        </c:manualLayout>
      </c:layout>
      <c:overlay val="0"/>
      <c:spPr>
        <a:noFill/>
        <a:ln>
          <a:noFill/>
        </a:ln>
      </c:spPr>
    </c:title>
    <c:autoTitleDeleted val="0"/>
    <c:plotArea>
      <c:layout>
        <c:manualLayout>
          <c:xMode val="edge"/>
          <c:yMode val="edge"/>
          <c:x val="3.4568150806084802E-2"/>
          <c:y val="0.16133062626893599"/>
          <c:w val="0.94031434780411405"/>
          <c:h val="0.83866937373106398"/>
        </c:manualLayout>
      </c:layout>
      <c:barChart>
        <c:barDir val="col"/>
        <c:grouping val="clustered"/>
        <c:varyColors val="0"/>
        <c:ser>
          <c:idx val="0"/>
          <c:order val="0"/>
          <c:spPr>
            <a:gradFill>
              <a:gsLst>
                <a:gs pos="0">
                  <a:srgbClr val="FF6565"/>
                </a:gs>
                <a:gs pos="100000">
                  <a:srgbClr val="FF0000"/>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'Investissements extraordinaires'!$G$71:$J$71</c:f>
              <c:numCache>
                <c:formatCode>General</c:formatCode>
                <c:ptCount val="4"/>
                <c:pt idx="0">
                  <c:v>2018</c:v>
                </c:pt>
                <c:pt idx="1">
                  <c:v>2019</c:v>
                </c:pt>
                <c:pt idx="2">
                  <c:v>2020</c:v>
                </c:pt>
                <c:pt idx="3">
                  <c:v>2021</c:v>
                </c:pt>
              </c:numCache>
            </c:numRef>
          </c:cat>
          <c:val>
            <c:numRef>
              <c:f>'Investissements extraordinaires'!$G$86:$J$86</c:f>
              <c:numCache>
                <c:formatCode>#,##0.00</c:formatCode>
                <c:ptCount val="4"/>
                <c:pt idx="0">
                  <c:v>875722.46000000008</c:v>
                </c:pt>
                <c:pt idx="1">
                  <c:v>1064410.17</c:v>
                </c:pt>
                <c:pt idx="2">
                  <c:v>146247.99</c:v>
                </c:pt>
                <c:pt idx="3">
                  <c:v>756127.64999999991</c:v>
                </c:pt>
              </c:numCache>
            </c:numRef>
          </c:val>
          <c:extLst>
            <c:ext xmlns:c16="http://schemas.microsoft.com/office/drawing/2014/chart" uri="{C3380CC4-5D6E-409C-BE32-E72D297353CC}">
              <c16:uniqueId val="{00000000-13A6-4CDB-9857-D2D941F20218}"/>
            </c:ext>
          </c:extLst>
        </c:ser>
        <c:dLbls>
          <c:showLegendKey val="0"/>
          <c:showVal val="0"/>
          <c:showCatName val="0"/>
          <c:showSerName val="0"/>
          <c:showPercent val="0"/>
          <c:showBubbleSize val="0"/>
        </c:dLbls>
        <c:gapWidth val="150"/>
        <c:axId val="29822317"/>
        <c:axId val="82140335"/>
      </c:barChart>
      <c:catAx>
        <c:axId val="29822317"/>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FFFFFF"/>
                </a:solidFill>
                <a:latin typeface="Arial"/>
              </a:defRPr>
            </a:pPr>
            <a:endParaRPr lang="fr-FR"/>
          </a:p>
        </c:txPr>
        <c:crossAx val="82140335"/>
        <c:crossesAt val="0"/>
        <c:auto val="1"/>
        <c:lblAlgn val="ctr"/>
        <c:lblOffset val="100"/>
        <c:noMultiLvlLbl val="0"/>
      </c:catAx>
      <c:valAx>
        <c:axId val="82140335"/>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900" b="0" strike="noStrike" spc="-1">
                <a:solidFill>
                  <a:srgbClr val="FFFFFF"/>
                </a:solidFill>
                <a:latin typeface="Arial"/>
              </a:defRPr>
            </a:pPr>
            <a:endParaRPr lang="fr-FR"/>
          </a:p>
        </c:txPr>
        <c:crossAx val="29822317"/>
        <c:crossesAt val="1"/>
        <c:crossBetween val="midCat"/>
      </c:valAx>
      <c:spPr>
        <a:gradFill>
          <a:gsLst>
            <a:gs pos="0">
              <a:srgbClr val="BEF397"/>
            </a:gs>
            <a:gs pos="100000">
              <a:srgbClr val="EAFAE0"/>
            </a:gs>
          </a:gsLst>
          <a:lin ang="16200000"/>
        </a:gradFill>
        <a:ln w="12600">
          <a:solidFill>
            <a:srgbClr val="000000"/>
          </a:solidFill>
          <a:round/>
        </a:ln>
      </c:spPr>
    </c:plotArea>
    <c:plotVisOnly val="1"/>
    <c:dispBlanksAs val="gap"/>
    <c:showDLblsOverMax val="1"/>
  </c:chart>
  <c:spPr>
    <a:solidFill>
      <a:srgbClr val="4BACC6"/>
    </a:solidFill>
    <a:ln w="25200">
      <a:solidFill>
        <a:srgbClr val="339966"/>
      </a:solidFill>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000000"/>
                </a:solidFill>
                <a:latin typeface="Arial"/>
              </a:defRPr>
            </a:pPr>
            <a:r>
              <a:rPr lang="fr-BE" sz="1600" b="1" strike="noStrike" spc="-1">
                <a:solidFill>
                  <a:srgbClr val="000000"/>
                </a:solidFill>
                <a:latin typeface="Arial"/>
              </a:rPr>
              <a:t>Evolution des dettes Court Terme  au 31/12</a:t>
            </a:r>
          </a:p>
        </c:rich>
      </c:tx>
      <c:layout>
        <c:manualLayout>
          <c:xMode val="edge"/>
          <c:yMode val="edge"/>
          <c:x val="0.124491021961151"/>
          <c:y val="4.3954539230453199E-2"/>
        </c:manualLayout>
      </c:layout>
      <c:overlay val="0"/>
      <c:spPr>
        <a:noFill/>
        <a:ln>
          <a:noFill/>
        </a:ln>
      </c:spPr>
    </c:title>
    <c:autoTitleDeleted val="0"/>
    <c:plotArea>
      <c:layout>
        <c:manualLayout>
          <c:xMode val="edge"/>
          <c:yMode val="edge"/>
          <c:x val="5.2065950203591199E-2"/>
          <c:y val="0.409146925920854"/>
          <c:w val="0.73279487350644101"/>
          <c:h val="0.58510201287142305"/>
        </c:manualLayout>
      </c:layout>
      <c:barChart>
        <c:barDir val="col"/>
        <c:grouping val="clustered"/>
        <c:varyColors val="0"/>
        <c:ser>
          <c:idx val="0"/>
          <c:order val="0"/>
          <c:spPr>
            <a:solidFill>
              <a:srgbClr val="C0504D"/>
            </a:solidFill>
            <a:ln>
              <a:noFill/>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Dette!$C$48:$F$48</c:f>
              <c:numCache>
                <c:formatCode>General</c:formatCode>
                <c:ptCount val="4"/>
                <c:pt idx="0">
                  <c:v>2018</c:v>
                </c:pt>
                <c:pt idx="1">
                  <c:v>2019</c:v>
                </c:pt>
                <c:pt idx="2">
                  <c:v>2020</c:v>
                </c:pt>
                <c:pt idx="3">
                  <c:v>2021</c:v>
                </c:pt>
              </c:numCache>
            </c:numRef>
          </c:cat>
          <c:val>
            <c:numRef>
              <c:f>Dette!$C$70:$F$70</c:f>
              <c:numCache>
                <c:formatCode>#,##0.00_ ;\-#,##0.00\ </c:formatCode>
                <c:ptCount val="4"/>
                <c:pt idx="0">
                  <c:v>937103.71</c:v>
                </c:pt>
                <c:pt idx="1">
                  <c:v>697795.02999999991</c:v>
                </c:pt>
                <c:pt idx="2">
                  <c:v>902162.27999999991</c:v>
                </c:pt>
                <c:pt idx="3">
                  <c:v>819403.05</c:v>
                </c:pt>
              </c:numCache>
            </c:numRef>
          </c:val>
          <c:extLst>
            <c:ext xmlns:c16="http://schemas.microsoft.com/office/drawing/2014/chart" uri="{C3380CC4-5D6E-409C-BE32-E72D297353CC}">
              <c16:uniqueId val="{00000000-0B07-453D-9C5A-099ED929BB54}"/>
            </c:ext>
          </c:extLst>
        </c:ser>
        <c:dLbls>
          <c:showLegendKey val="0"/>
          <c:showVal val="0"/>
          <c:showCatName val="0"/>
          <c:showSerName val="0"/>
          <c:showPercent val="0"/>
          <c:showBubbleSize val="0"/>
        </c:dLbls>
        <c:gapWidth val="150"/>
        <c:axId val="76581702"/>
        <c:axId val="54570154"/>
      </c:barChart>
      <c:catAx>
        <c:axId val="76581702"/>
        <c:scaling>
          <c:orientation val="minMax"/>
        </c:scaling>
        <c:delete val="0"/>
        <c:axPos val="b"/>
        <c:numFmt formatCode="General" sourceLinked="1"/>
        <c:majorTickMark val="out"/>
        <c:minorTickMark val="none"/>
        <c:tickLblPos val="nextTo"/>
        <c:spPr>
          <a:ln>
            <a:solidFill>
              <a:srgbClr val="808080"/>
            </a:solidFill>
          </a:ln>
        </c:spPr>
        <c:txPr>
          <a:bodyPr/>
          <a:lstStyle/>
          <a:p>
            <a:pPr>
              <a:defRPr sz="900" b="0" strike="noStrike" spc="-1">
                <a:solidFill>
                  <a:srgbClr val="000000"/>
                </a:solidFill>
                <a:latin typeface="Arial"/>
              </a:defRPr>
            </a:pPr>
            <a:endParaRPr lang="fr-FR"/>
          </a:p>
        </c:txPr>
        <c:crossAx val="54570154"/>
        <c:crossesAt val="0"/>
        <c:auto val="1"/>
        <c:lblAlgn val="ctr"/>
        <c:lblOffset val="100"/>
        <c:noMultiLvlLbl val="0"/>
      </c:catAx>
      <c:valAx>
        <c:axId val="54570154"/>
        <c:scaling>
          <c:orientation val="minMax"/>
        </c:scaling>
        <c:delete val="0"/>
        <c:axPos val="l"/>
        <c:majorGridlines>
          <c:spPr>
            <a:ln>
              <a:solidFill>
                <a:srgbClr val="808080"/>
              </a:solidFill>
            </a:ln>
          </c:spPr>
        </c:majorGridlines>
        <c:numFmt formatCode="#,##0.00_ ;\-#,##0.00\ " sourceLinked="1"/>
        <c:majorTickMark val="out"/>
        <c:minorTickMark val="none"/>
        <c:tickLblPos val="nextTo"/>
        <c:spPr>
          <a:ln>
            <a:solidFill>
              <a:srgbClr val="808080"/>
            </a:solidFill>
          </a:ln>
        </c:spPr>
        <c:txPr>
          <a:bodyPr/>
          <a:lstStyle/>
          <a:p>
            <a:pPr>
              <a:defRPr sz="900" b="0" strike="noStrike" spc="-1">
                <a:solidFill>
                  <a:srgbClr val="000000"/>
                </a:solidFill>
                <a:latin typeface="Arial"/>
              </a:defRPr>
            </a:pPr>
            <a:endParaRPr lang="fr-FR"/>
          </a:p>
        </c:txPr>
        <c:crossAx val="76581702"/>
        <c:crossesAt val="1"/>
        <c:crossBetween val="midCat"/>
      </c:valAx>
      <c:spPr>
        <a:solidFill>
          <a:srgbClr val="FFFFFF"/>
        </a:solidFill>
        <a:ln>
          <a:noFill/>
        </a:ln>
      </c:spPr>
    </c:plotArea>
    <c:legend>
      <c:legendPos val="r"/>
      <c:layout>
        <c:manualLayout>
          <c:xMode val="edge"/>
          <c:yMode val="edge"/>
          <c:x val="0.80108136973499799"/>
          <c:y val="0.35642886485006198"/>
          <c:w val="0.16006942126693799"/>
          <c:h val="6.7506504176365903E-2"/>
        </c:manualLayout>
      </c:layout>
      <c:overlay val="1"/>
      <c:spPr>
        <a:noFill/>
        <a:ln>
          <a:noFill/>
        </a:ln>
      </c:spPr>
      <c:txPr>
        <a:bodyPr/>
        <a:lstStyle/>
        <a:p>
          <a:pPr>
            <a:defRPr sz="900" b="0" strike="noStrike" spc="-1">
              <a:solidFill>
                <a:srgbClr val="000000"/>
              </a:solidFill>
              <a:latin typeface="Arial"/>
            </a:defRPr>
          </a:pPr>
          <a:endParaRPr lang="fr-FR"/>
        </a:p>
      </c:txPr>
    </c:legend>
    <c:plotVisOnly val="1"/>
    <c:dispBlanksAs val="gap"/>
    <c:showDLblsOverMax val="1"/>
  </c:chart>
  <c:spPr>
    <a:gradFill>
      <a:gsLst>
        <a:gs pos="0">
          <a:srgbClr val="A3C4FF"/>
        </a:gs>
        <a:gs pos="100000">
          <a:srgbClr val="E5EEFF"/>
        </a:gs>
      </a:gsLst>
      <a:lin ang="16200000"/>
    </a:gradFill>
    <a:ln>
      <a:solidFill>
        <a:srgbClr val="666699"/>
      </a:solid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000000"/>
                </a:solidFill>
                <a:latin typeface="Arial"/>
              </a:defRPr>
            </a:pPr>
            <a:r>
              <a:rPr lang="fr-BE" sz="1600" b="1" strike="noStrike" spc="-1">
                <a:solidFill>
                  <a:srgbClr val="000000"/>
                </a:solidFill>
                <a:latin typeface="Arial"/>
              </a:rPr>
              <a:t>Fonds de réserve extraordinaire</a:t>
            </a:r>
          </a:p>
        </c:rich>
      </c:tx>
      <c:layout>
        <c:manualLayout>
          <c:xMode val="edge"/>
          <c:yMode val="edge"/>
          <c:x val="0.23381794051999799"/>
          <c:y val="3.44572063727306E-2"/>
        </c:manualLayout>
      </c:layout>
      <c:overlay val="0"/>
      <c:spPr>
        <a:noFill/>
        <a:ln>
          <a:noFill/>
        </a:ln>
      </c:spPr>
    </c:title>
    <c:autoTitleDeleted val="0"/>
    <c:plotArea>
      <c:layout>
        <c:manualLayout>
          <c:xMode val="edge"/>
          <c:yMode val="edge"/>
          <c:x val="4.3614646799782802E-2"/>
          <c:y val="0.1168951463505"/>
          <c:w val="0.92905833383603798"/>
          <c:h val="0.88310485364949998"/>
        </c:manualLayout>
      </c:layout>
      <c:barChart>
        <c:barDir val="col"/>
        <c:grouping val="clustered"/>
        <c:varyColors val="0"/>
        <c:ser>
          <c:idx val="0"/>
          <c:order val="0"/>
          <c:tx>
            <c:strRef>
              <c:f>'Réserves et provisions'!$A$13</c:f>
              <c:strCache>
                <c:ptCount val="1"/>
                <c:pt idx="0">
                  <c:v>Fonds de réserve extraordinaire</c:v>
                </c:pt>
              </c:strCache>
            </c:strRef>
          </c:tx>
          <c:spPr>
            <a:gradFill>
              <a:gsLst>
                <a:gs pos="0">
                  <a:srgbClr val="CCFFFF"/>
                </a:gs>
                <a:gs pos="100000">
                  <a:srgbClr val="A8D2D2"/>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'Réserves et provisions'!$A$14:$A$17</c:f>
              <c:numCache>
                <c:formatCode>General</c:formatCode>
                <c:ptCount val="4"/>
                <c:pt idx="0">
                  <c:v>2018</c:v>
                </c:pt>
                <c:pt idx="1">
                  <c:v>2019</c:v>
                </c:pt>
                <c:pt idx="2">
                  <c:v>2020</c:v>
                </c:pt>
                <c:pt idx="3">
                  <c:v>2021</c:v>
                </c:pt>
              </c:numCache>
            </c:numRef>
          </c:cat>
          <c:val>
            <c:numRef>
              <c:f>'Réserves et provisions'!$E$14:$E$17</c:f>
              <c:numCache>
                <c:formatCode>#,##0.00</c:formatCode>
                <c:ptCount val="4"/>
                <c:pt idx="0">
                  <c:v>1395688.68</c:v>
                </c:pt>
                <c:pt idx="1">
                  <c:v>1750446.42</c:v>
                </c:pt>
                <c:pt idx="2">
                  <c:v>1514992.69</c:v>
                </c:pt>
                <c:pt idx="3">
                  <c:v>1372765.77</c:v>
                </c:pt>
              </c:numCache>
            </c:numRef>
          </c:val>
          <c:extLst>
            <c:ext xmlns:c16="http://schemas.microsoft.com/office/drawing/2014/chart" uri="{C3380CC4-5D6E-409C-BE32-E72D297353CC}">
              <c16:uniqueId val="{00000000-3828-452A-B040-0308AAC4A6E1}"/>
            </c:ext>
          </c:extLst>
        </c:ser>
        <c:dLbls>
          <c:showLegendKey val="0"/>
          <c:showVal val="0"/>
          <c:showCatName val="0"/>
          <c:showSerName val="0"/>
          <c:showPercent val="0"/>
          <c:showBubbleSize val="0"/>
        </c:dLbls>
        <c:gapWidth val="150"/>
        <c:axId val="56948296"/>
        <c:axId val="98760435"/>
      </c:barChart>
      <c:catAx>
        <c:axId val="56948296"/>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98760435"/>
        <c:crossesAt val="0"/>
        <c:auto val="1"/>
        <c:lblAlgn val="ctr"/>
        <c:lblOffset val="100"/>
        <c:noMultiLvlLbl val="0"/>
      </c:catAx>
      <c:valAx>
        <c:axId val="98760435"/>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56948296"/>
        <c:crossesAt val="1"/>
        <c:crossBetween val="midCat"/>
      </c:valAx>
      <c:spPr>
        <a:gradFill>
          <a:gsLst>
            <a:gs pos="0">
              <a:srgbClr val="008080"/>
            </a:gs>
            <a:gs pos="100000">
              <a:srgbClr val="33CCCC"/>
            </a:gs>
          </a:gsLst>
          <a:lin ang="16200000"/>
        </a:gradFill>
        <a:ln>
          <a:solidFill>
            <a:srgbClr val="33CCCC"/>
          </a:solidFill>
        </a:ln>
      </c:spPr>
    </c:plotArea>
    <c:plotVisOnly val="1"/>
    <c:dispBlanksAs val="gap"/>
    <c:showDLblsOverMax val="1"/>
  </c:chart>
  <c:spPr>
    <a:gradFill>
      <a:gsLst>
        <a:gs pos="0">
          <a:srgbClr val="DAFDA7"/>
        </a:gs>
        <a:gs pos="100000">
          <a:srgbClr val="F5FFE6"/>
        </a:gs>
      </a:gsLst>
      <a:lin ang="16200000"/>
    </a:gradFill>
    <a:ln>
      <a:solidFill>
        <a:srgbClr val="99CC00"/>
      </a:solid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000000"/>
                </a:solidFill>
                <a:latin typeface="Arial"/>
              </a:defRPr>
            </a:pPr>
            <a:r>
              <a:rPr lang="fr-BE" sz="1600" b="1" strike="noStrike" spc="-1">
                <a:solidFill>
                  <a:srgbClr val="000000"/>
                </a:solidFill>
                <a:latin typeface="Arial"/>
              </a:rPr>
              <a:t>Rendement net de la trésorerie</a:t>
            </a:r>
          </a:p>
        </c:rich>
      </c:tx>
      <c:layout>
        <c:manualLayout>
          <c:xMode val="edge"/>
          <c:yMode val="edge"/>
          <c:x val="0.212155082081732"/>
          <c:y val="3.1779943917746002E-2"/>
        </c:manualLayout>
      </c:layout>
      <c:overlay val="0"/>
      <c:spPr>
        <a:noFill/>
        <a:ln>
          <a:noFill/>
        </a:ln>
      </c:spPr>
    </c:title>
    <c:autoTitleDeleted val="0"/>
    <c:plotArea>
      <c:layout>
        <c:manualLayout>
          <c:xMode val="edge"/>
          <c:yMode val="edge"/>
          <c:x val="3.64652462451973E-2"/>
          <c:y val="0.11670449993323501"/>
          <c:w val="0.92993363604610502"/>
          <c:h val="0.88329550006676505"/>
        </c:manualLayout>
      </c:layout>
      <c:barChart>
        <c:barDir val="col"/>
        <c:grouping val="clustered"/>
        <c:varyColors val="0"/>
        <c:ser>
          <c:idx val="0"/>
          <c:order val="0"/>
          <c:tx>
            <c:strRef>
              <c:f>Trésorerie!$A$15</c:f>
              <c:strCache>
                <c:ptCount val="1"/>
                <c:pt idx="0">
                  <c:v>Rendement net de la trésorerie</c:v>
                </c:pt>
              </c:strCache>
            </c:strRef>
          </c:tx>
          <c:spPr>
            <a:gradFill>
              <a:gsLst>
                <a:gs pos="0">
                  <a:srgbClr val="9999FF"/>
                </a:gs>
                <a:gs pos="100000">
                  <a:srgbClr val="474776"/>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Trésorerie!$B$5:$E$5</c:f>
              <c:numCache>
                <c:formatCode>General</c:formatCode>
                <c:ptCount val="4"/>
                <c:pt idx="0">
                  <c:v>2018</c:v>
                </c:pt>
                <c:pt idx="1">
                  <c:v>2019</c:v>
                </c:pt>
                <c:pt idx="2">
                  <c:v>2020</c:v>
                </c:pt>
                <c:pt idx="3">
                  <c:v>2021</c:v>
                </c:pt>
              </c:numCache>
            </c:numRef>
          </c:cat>
          <c:val>
            <c:numRef>
              <c:f>Trésorerie!$B$15:$E$15</c:f>
              <c:numCache>
                <c:formatCode>#,##0.00</c:formatCode>
                <c:ptCount val="4"/>
                <c:pt idx="0">
                  <c:v>-1950.06</c:v>
                </c:pt>
                <c:pt idx="1">
                  <c:v>0</c:v>
                </c:pt>
                <c:pt idx="2">
                  <c:v>-558.62</c:v>
                </c:pt>
                <c:pt idx="3">
                  <c:v>68.069999999999993</c:v>
                </c:pt>
              </c:numCache>
            </c:numRef>
          </c:val>
          <c:extLst>
            <c:ext xmlns:c16="http://schemas.microsoft.com/office/drawing/2014/chart" uri="{C3380CC4-5D6E-409C-BE32-E72D297353CC}">
              <c16:uniqueId val="{00000000-CC2F-4BB6-9613-44061EE9A7E6}"/>
            </c:ext>
          </c:extLst>
        </c:ser>
        <c:dLbls>
          <c:showLegendKey val="0"/>
          <c:showVal val="0"/>
          <c:showCatName val="0"/>
          <c:showSerName val="0"/>
          <c:showPercent val="0"/>
          <c:showBubbleSize val="0"/>
        </c:dLbls>
        <c:gapWidth val="150"/>
        <c:axId val="35462450"/>
        <c:axId val="30923532"/>
      </c:barChart>
      <c:catAx>
        <c:axId val="35462450"/>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30923532"/>
        <c:crossesAt val="0"/>
        <c:auto val="1"/>
        <c:lblAlgn val="ctr"/>
        <c:lblOffset val="100"/>
        <c:noMultiLvlLbl val="0"/>
      </c:catAx>
      <c:valAx>
        <c:axId val="30923532"/>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35462450"/>
        <c:crossesAt val="1"/>
        <c:crossBetween val="midCat"/>
      </c:valAx>
      <c:spPr>
        <a:solidFill>
          <a:srgbClr val="EEECE1"/>
        </a:solidFill>
        <a:ln w="12600">
          <a:solidFill>
            <a:srgbClr val="808080"/>
          </a:solidFill>
          <a:round/>
        </a:ln>
      </c:spPr>
    </c:plotArea>
    <c:plotVisOnly val="1"/>
    <c:dispBlanksAs val="gap"/>
    <c:showDLblsOverMax val="1"/>
  </c:chart>
  <c:spPr>
    <a:gradFill>
      <a:gsLst>
        <a:gs pos="0">
          <a:srgbClr val="FFFFFF"/>
        </a:gs>
        <a:gs pos="100000">
          <a:srgbClr val="99CC00"/>
        </a:gs>
      </a:gsLst>
      <a:lin ang="5400000"/>
    </a:gradFill>
    <a:ln>
      <a:solidFill>
        <a:srgbClr val="000000"/>
      </a:solid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FFFFFF"/>
                </a:solidFill>
                <a:latin typeface="Arial"/>
              </a:defRPr>
            </a:pPr>
            <a:r>
              <a:rPr lang="fr-BE" sz="1600" b="1" strike="noStrike" spc="-1">
                <a:solidFill>
                  <a:srgbClr val="FFFFFF"/>
                </a:solidFill>
                <a:latin typeface="Arial"/>
              </a:rPr>
              <a:t>Solde de trésorerie courante</a:t>
            </a:r>
          </a:p>
        </c:rich>
      </c:tx>
      <c:layout>
        <c:manualLayout>
          <c:xMode val="edge"/>
          <c:yMode val="edge"/>
          <c:x val="0.33372525965118599"/>
          <c:y val="3.20246549644915E-2"/>
        </c:manualLayout>
      </c:layout>
      <c:overlay val="0"/>
      <c:spPr>
        <a:noFill/>
        <a:ln>
          <a:noFill/>
        </a:ln>
      </c:spPr>
    </c:title>
    <c:autoTitleDeleted val="0"/>
    <c:plotArea>
      <c:layout>
        <c:manualLayout>
          <c:xMode val="edge"/>
          <c:yMode val="edge"/>
          <c:x val="5.9278855575151897E-2"/>
          <c:y val="0.122872839340748"/>
          <c:w val="0.86645110719184804"/>
          <c:h val="0.86855152083612497"/>
        </c:manualLayout>
      </c:layout>
      <c:barChart>
        <c:barDir val="col"/>
        <c:grouping val="clustered"/>
        <c:varyColors val="0"/>
        <c:ser>
          <c:idx val="0"/>
          <c:order val="0"/>
          <c:spPr>
            <a:solidFill>
              <a:srgbClr val="00B050"/>
            </a:soli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'Trésorerie 2'!$A$7:$A$19</c:f>
              <c:strCache>
                <c:ptCount val="13"/>
                <c:pt idx="0">
                  <c:v>1er janvier</c:v>
                </c:pt>
                <c:pt idx="1">
                  <c:v>janvier</c:v>
                </c:pt>
                <c:pt idx="2">
                  <c:v>février</c:v>
                </c:pt>
                <c:pt idx="3">
                  <c:v>mars</c:v>
                </c:pt>
                <c:pt idx="4">
                  <c:v>avril</c:v>
                </c:pt>
                <c:pt idx="5">
                  <c:v>mai</c:v>
                </c:pt>
                <c:pt idx="6">
                  <c:v>juin</c:v>
                </c:pt>
                <c:pt idx="7">
                  <c:v>juillet</c:v>
                </c:pt>
                <c:pt idx="8">
                  <c:v>août</c:v>
                </c:pt>
                <c:pt idx="9">
                  <c:v>septembre</c:v>
                </c:pt>
                <c:pt idx="10">
                  <c:v>octobre</c:v>
                </c:pt>
                <c:pt idx="11">
                  <c:v>novembre</c:v>
                </c:pt>
                <c:pt idx="12">
                  <c:v>décembre</c:v>
                </c:pt>
              </c:strCache>
            </c:strRef>
          </c:cat>
          <c:val>
            <c:numRef>
              <c:f>'Trésorerie 2'!$B$7:$B$19</c:f>
              <c:numCache>
                <c:formatCode>#,##0.00</c:formatCode>
                <c:ptCount val="13"/>
                <c:pt idx="0">
                  <c:v>510710.79</c:v>
                </c:pt>
                <c:pt idx="1">
                  <c:v>496882.12</c:v>
                </c:pt>
                <c:pt idx="2">
                  <c:v>475131.43</c:v>
                </c:pt>
                <c:pt idx="3">
                  <c:v>735209.59</c:v>
                </c:pt>
                <c:pt idx="4">
                  <c:v>740135.57</c:v>
                </c:pt>
                <c:pt idx="5">
                  <c:v>684959.75</c:v>
                </c:pt>
                <c:pt idx="6">
                  <c:v>678894.25</c:v>
                </c:pt>
                <c:pt idx="7">
                  <c:v>554895.99</c:v>
                </c:pt>
                <c:pt idx="8">
                  <c:v>558035.27</c:v>
                </c:pt>
                <c:pt idx="9">
                  <c:v>586372.31000000006</c:v>
                </c:pt>
                <c:pt idx="10">
                  <c:v>633339.99</c:v>
                </c:pt>
                <c:pt idx="11">
                  <c:v>655485.34</c:v>
                </c:pt>
                <c:pt idx="12">
                  <c:v>1928320.43</c:v>
                </c:pt>
              </c:numCache>
            </c:numRef>
          </c:val>
          <c:extLst>
            <c:ext xmlns:c16="http://schemas.microsoft.com/office/drawing/2014/chart" uri="{C3380CC4-5D6E-409C-BE32-E72D297353CC}">
              <c16:uniqueId val="{00000000-C8C8-4C11-85C4-B56040160CE2}"/>
            </c:ext>
          </c:extLst>
        </c:ser>
        <c:dLbls>
          <c:showLegendKey val="0"/>
          <c:showVal val="0"/>
          <c:showCatName val="0"/>
          <c:showSerName val="0"/>
          <c:showPercent val="0"/>
          <c:showBubbleSize val="0"/>
        </c:dLbls>
        <c:gapWidth val="150"/>
        <c:axId val="55546356"/>
        <c:axId val="74152500"/>
      </c:barChart>
      <c:catAx>
        <c:axId val="55546356"/>
        <c:scaling>
          <c:orientation val="minMax"/>
        </c:scaling>
        <c:delete val="0"/>
        <c:axPos val="b"/>
        <c:numFmt formatCode="General" sourceLinked="1"/>
        <c:majorTickMark val="out"/>
        <c:minorTickMark val="none"/>
        <c:tickLblPos val="nextTo"/>
        <c:spPr>
          <a:ln>
            <a:solidFill>
              <a:srgbClr val="000000"/>
            </a:solidFill>
          </a:ln>
        </c:spPr>
        <c:txPr>
          <a:bodyPr rot="-2700000"/>
          <a:lstStyle/>
          <a:p>
            <a:pPr>
              <a:defRPr sz="1000" b="0" strike="noStrike" spc="-1">
                <a:solidFill>
                  <a:srgbClr val="FFFFFF"/>
                </a:solidFill>
                <a:latin typeface="Arial"/>
              </a:defRPr>
            </a:pPr>
            <a:endParaRPr lang="fr-FR"/>
          </a:p>
        </c:txPr>
        <c:crossAx val="74152500"/>
        <c:crossesAt val="0"/>
        <c:auto val="1"/>
        <c:lblAlgn val="ctr"/>
        <c:lblOffset val="100"/>
        <c:noMultiLvlLbl val="0"/>
      </c:catAx>
      <c:valAx>
        <c:axId val="74152500"/>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1000" b="0" strike="noStrike" spc="-1">
                <a:solidFill>
                  <a:srgbClr val="FFFFFF"/>
                </a:solidFill>
                <a:latin typeface="Arial"/>
              </a:defRPr>
            </a:pPr>
            <a:endParaRPr lang="fr-FR"/>
          </a:p>
        </c:txPr>
        <c:crossAx val="55546356"/>
        <c:crossesAt val="1"/>
        <c:crossBetween val="midCat"/>
      </c:valAx>
      <c:spPr>
        <a:solidFill>
          <a:srgbClr val="EEECE1"/>
        </a:solidFill>
        <a:ln w="12600">
          <a:solidFill>
            <a:srgbClr val="808080"/>
          </a:solidFill>
          <a:round/>
        </a:ln>
      </c:spPr>
    </c:plotArea>
    <c:plotVisOnly val="1"/>
    <c:dispBlanksAs val="gap"/>
    <c:showDLblsOverMax val="1"/>
  </c:chart>
  <c:spPr>
    <a:gradFill>
      <a:gsLst>
        <a:gs pos="0">
          <a:srgbClr val="333399"/>
        </a:gs>
        <a:gs pos="100000">
          <a:srgbClr val="0066CC"/>
        </a:gs>
      </a:gsLst>
      <a:lin ang="16200000"/>
    </a:gradFill>
    <a:ln>
      <a:solidFill>
        <a:srgbClr val="666699"/>
      </a:solidFill>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800" b="1" strike="noStrike" spc="-1">
                <a:solidFill>
                  <a:srgbClr val="FFFFFF"/>
                </a:solidFill>
                <a:latin typeface="Calibri"/>
              </a:defRPr>
            </a:pPr>
            <a:r>
              <a:rPr sz="1800" b="1" strike="noStrike" spc="-1">
                <a:solidFill>
                  <a:srgbClr val="FFFFFF"/>
                </a:solidFill>
                <a:latin typeface="Calibri"/>
              </a:rPr>
              <a:t>Trésorerie et Volume d'échanges</a:t>
            </a:r>
          </a:p>
        </c:rich>
      </c:tx>
      <c:layout>
        <c:manualLayout>
          <c:xMode val="edge"/>
          <c:yMode val="edge"/>
          <c:x val="0.27822206768660201"/>
          <c:y val="2.74916635791034E-2"/>
        </c:manualLayout>
      </c:layout>
      <c:overlay val="0"/>
      <c:spPr>
        <a:noFill/>
        <a:ln>
          <a:noFill/>
        </a:ln>
      </c:spPr>
    </c:title>
    <c:autoTitleDeleted val="0"/>
    <c:plotArea>
      <c:layout>
        <c:manualLayout>
          <c:xMode val="edge"/>
          <c:yMode val="edge"/>
          <c:x val="2.04566527584608E-2"/>
          <c:y val="0.11196739533160401"/>
          <c:w val="0.96233194251274901"/>
          <c:h val="0.78406817339755497"/>
        </c:manualLayout>
      </c:layout>
      <c:barChart>
        <c:barDir val="col"/>
        <c:grouping val="clustered"/>
        <c:varyColors val="0"/>
        <c:ser>
          <c:idx val="0"/>
          <c:order val="0"/>
          <c:tx>
            <c:v>Recettes</c:v>
          </c:tx>
          <c:spPr>
            <a:solidFill>
              <a:srgbClr val="FFC000"/>
            </a:solidFill>
            <a:ln w="25200">
              <a:solidFill>
                <a:srgbClr val="FF808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'Trésorerie 2'!$A$7:$A$19</c:f>
              <c:strCache>
                <c:ptCount val="13"/>
                <c:pt idx="0">
                  <c:v>1er janvier</c:v>
                </c:pt>
                <c:pt idx="1">
                  <c:v>janvier</c:v>
                </c:pt>
                <c:pt idx="2">
                  <c:v>février</c:v>
                </c:pt>
                <c:pt idx="3">
                  <c:v>mars</c:v>
                </c:pt>
                <c:pt idx="4">
                  <c:v>avril</c:v>
                </c:pt>
                <c:pt idx="5">
                  <c:v>mai</c:v>
                </c:pt>
                <c:pt idx="6">
                  <c:v>juin</c:v>
                </c:pt>
                <c:pt idx="7">
                  <c:v>juillet</c:v>
                </c:pt>
                <c:pt idx="8">
                  <c:v>août</c:v>
                </c:pt>
                <c:pt idx="9">
                  <c:v>septembre</c:v>
                </c:pt>
                <c:pt idx="10">
                  <c:v>octobre</c:v>
                </c:pt>
                <c:pt idx="11">
                  <c:v>novembre</c:v>
                </c:pt>
                <c:pt idx="12">
                  <c:v>décembre</c:v>
                </c:pt>
              </c:strCache>
            </c:strRef>
          </c:cat>
          <c:val>
            <c:numRef>
              <c:f>'Trésorerie 2'!$C$7:$C$19</c:f>
              <c:numCache>
                <c:formatCode>#,##0.00</c:formatCode>
                <c:ptCount val="13"/>
                <c:pt idx="1">
                  <c:v>1198422.1000000001</c:v>
                </c:pt>
                <c:pt idx="2">
                  <c:v>1237437.43</c:v>
                </c:pt>
                <c:pt idx="3">
                  <c:v>639735.06000000006</c:v>
                </c:pt>
                <c:pt idx="4">
                  <c:v>635196.27</c:v>
                </c:pt>
                <c:pt idx="5">
                  <c:v>944506.02</c:v>
                </c:pt>
                <c:pt idx="6">
                  <c:v>384891.79</c:v>
                </c:pt>
                <c:pt idx="7">
                  <c:v>626041.64</c:v>
                </c:pt>
                <c:pt idx="8">
                  <c:v>838409.4</c:v>
                </c:pt>
                <c:pt idx="9">
                  <c:v>637803.27</c:v>
                </c:pt>
                <c:pt idx="10">
                  <c:v>688197.45</c:v>
                </c:pt>
                <c:pt idx="11">
                  <c:v>1087643.6100000001</c:v>
                </c:pt>
                <c:pt idx="12">
                  <c:v>3820599.08</c:v>
                </c:pt>
              </c:numCache>
            </c:numRef>
          </c:val>
          <c:extLst>
            <c:ext xmlns:c16="http://schemas.microsoft.com/office/drawing/2014/chart" uri="{C3380CC4-5D6E-409C-BE32-E72D297353CC}">
              <c16:uniqueId val="{00000000-87CE-4E74-BFCF-8D8B03F37566}"/>
            </c:ext>
          </c:extLst>
        </c:ser>
        <c:ser>
          <c:idx val="1"/>
          <c:order val="1"/>
          <c:tx>
            <c:v>Dépenses</c:v>
          </c:tx>
          <c:spPr>
            <a:solidFill>
              <a:srgbClr val="FF3300"/>
            </a:solidFill>
            <a:ln w="12600">
              <a:solidFill>
                <a:srgbClr val="8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'Trésorerie 2'!$A$7:$A$19</c:f>
              <c:strCache>
                <c:ptCount val="13"/>
                <c:pt idx="0">
                  <c:v>1er janvier</c:v>
                </c:pt>
                <c:pt idx="1">
                  <c:v>janvier</c:v>
                </c:pt>
                <c:pt idx="2">
                  <c:v>février</c:v>
                </c:pt>
                <c:pt idx="3">
                  <c:v>mars</c:v>
                </c:pt>
                <c:pt idx="4">
                  <c:v>avril</c:v>
                </c:pt>
                <c:pt idx="5">
                  <c:v>mai</c:v>
                </c:pt>
                <c:pt idx="6">
                  <c:v>juin</c:v>
                </c:pt>
                <c:pt idx="7">
                  <c:v>juillet</c:v>
                </c:pt>
                <c:pt idx="8">
                  <c:v>août</c:v>
                </c:pt>
                <c:pt idx="9">
                  <c:v>septembre</c:v>
                </c:pt>
                <c:pt idx="10">
                  <c:v>octobre</c:v>
                </c:pt>
                <c:pt idx="11">
                  <c:v>novembre</c:v>
                </c:pt>
                <c:pt idx="12">
                  <c:v>décembre</c:v>
                </c:pt>
              </c:strCache>
            </c:strRef>
          </c:cat>
          <c:val>
            <c:numRef>
              <c:f>'Trésorerie 2'!$D$7:$D$19</c:f>
              <c:numCache>
                <c:formatCode>#,##0.00</c:formatCode>
                <c:ptCount val="13"/>
                <c:pt idx="1">
                  <c:v>1464249.11</c:v>
                </c:pt>
                <c:pt idx="2">
                  <c:v>1031678.26</c:v>
                </c:pt>
                <c:pt idx="3">
                  <c:v>885544.3</c:v>
                </c:pt>
                <c:pt idx="4">
                  <c:v>1406901.44</c:v>
                </c:pt>
                <c:pt idx="5">
                  <c:v>686132.28</c:v>
                </c:pt>
                <c:pt idx="6">
                  <c:v>753139.51</c:v>
                </c:pt>
                <c:pt idx="7">
                  <c:v>961595.35</c:v>
                </c:pt>
                <c:pt idx="8">
                  <c:v>935270.12</c:v>
                </c:pt>
                <c:pt idx="9">
                  <c:v>1043810.96</c:v>
                </c:pt>
                <c:pt idx="10">
                  <c:v>1287688.78</c:v>
                </c:pt>
                <c:pt idx="11">
                  <c:v>987899.48</c:v>
                </c:pt>
                <c:pt idx="12">
                  <c:v>1830634.32</c:v>
                </c:pt>
              </c:numCache>
            </c:numRef>
          </c:val>
          <c:extLst>
            <c:ext xmlns:c16="http://schemas.microsoft.com/office/drawing/2014/chart" uri="{C3380CC4-5D6E-409C-BE32-E72D297353CC}">
              <c16:uniqueId val="{00000001-87CE-4E74-BFCF-8D8B03F37566}"/>
            </c:ext>
          </c:extLst>
        </c:ser>
        <c:dLbls>
          <c:showLegendKey val="0"/>
          <c:showVal val="0"/>
          <c:showCatName val="0"/>
          <c:showSerName val="0"/>
          <c:showPercent val="0"/>
          <c:showBubbleSize val="0"/>
        </c:dLbls>
        <c:gapWidth val="150"/>
        <c:axId val="85906494"/>
        <c:axId val="52020973"/>
      </c:barChart>
      <c:lineChart>
        <c:grouping val="standard"/>
        <c:varyColors val="0"/>
        <c:ser>
          <c:idx val="2"/>
          <c:order val="2"/>
          <c:tx>
            <c:v>Solde</c:v>
          </c:tx>
          <c:spPr>
            <a:ln w="37800">
              <a:solidFill>
                <a:srgbClr val="666699"/>
              </a:solidFill>
              <a:round/>
            </a:ln>
          </c:spPr>
          <c:marker>
            <c:symbol val="none"/>
          </c:marker>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'Trésorerie 2'!$A$7:$A$19</c:f>
              <c:strCache>
                <c:ptCount val="13"/>
                <c:pt idx="0">
                  <c:v>1er janvier</c:v>
                </c:pt>
                <c:pt idx="1">
                  <c:v>janvier</c:v>
                </c:pt>
                <c:pt idx="2">
                  <c:v>février</c:v>
                </c:pt>
                <c:pt idx="3">
                  <c:v>mars</c:v>
                </c:pt>
                <c:pt idx="4">
                  <c:v>avril</c:v>
                </c:pt>
                <c:pt idx="5">
                  <c:v>mai</c:v>
                </c:pt>
                <c:pt idx="6">
                  <c:v>juin</c:v>
                </c:pt>
                <c:pt idx="7">
                  <c:v>juillet</c:v>
                </c:pt>
                <c:pt idx="8">
                  <c:v>août</c:v>
                </c:pt>
                <c:pt idx="9">
                  <c:v>septembre</c:v>
                </c:pt>
                <c:pt idx="10">
                  <c:v>octobre</c:v>
                </c:pt>
                <c:pt idx="11">
                  <c:v>novembre</c:v>
                </c:pt>
                <c:pt idx="12">
                  <c:v>décembre</c:v>
                </c:pt>
              </c:strCache>
            </c:strRef>
          </c:cat>
          <c:val>
            <c:numRef>
              <c:f>'Trésorerie 2'!$B$7:$B$19</c:f>
              <c:numCache>
                <c:formatCode>#,##0.00</c:formatCode>
                <c:ptCount val="13"/>
                <c:pt idx="0">
                  <c:v>510710.79</c:v>
                </c:pt>
                <c:pt idx="1">
                  <c:v>496882.12</c:v>
                </c:pt>
                <c:pt idx="2">
                  <c:v>475131.43</c:v>
                </c:pt>
                <c:pt idx="3">
                  <c:v>735209.59</c:v>
                </c:pt>
                <c:pt idx="4">
                  <c:v>740135.57</c:v>
                </c:pt>
                <c:pt idx="5">
                  <c:v>684959.75</c:v>
                </c:pt>
                <c:pt idx="6">
                  <c:v>678894.25</c:v>
                </c:pt>
                <c:pt idx="7">
                  <c:v>554895.99</c:v>
                </c:pt>
                <c:pt idx="8">
                  <c:v>558035.27</c:v>
                </c:pt>
                <c:pt idx="9">
                  <c:v>586372.31000000006</c:v>
                </c:pt>
                <c:pt idx="10">
                  <c:v>633339.99</c:v>
                </c:pt>
                <c:pt idx="11">
                  <c:v>655485.34</c:v>
                </c:pt>
                <c:pt idx="12">
                  <c:v>1928320.43</c:v>
                </c:pt>
              </c:numCache>
            </c:numRef>
          </c:val>
          <c:smooth val="1"/>
          <c:extLst>
            <c:ext xmlns:c16="http://schemas.microsoft.com/office/drawing/2014/chart" uri="{C3380CC4-5D6E-409C-BE32-E72D297353CC}">
              <c16:uniqueId val="{00000002-87CE-4E74-BFCF-8D8B03F37566}"/>
            </c:ext>
          </c:extLst>
        </c:ser>
        <c:dLbls>
          <c:showLegendKey val="0"/>
          <c:showVal val="0"/>
          <c:showCatName val="0"/>
          <c:showSerName val="0"/>
          <c:showPercent val="0"/>
          <c:showBubbleSize val="0"/>
        </c:dLbls>
        <c:hiLowLines>
          <c:spPr>
            <a:ln>
              <a:noFill/>
            </a:ln>
          </c:spPr>
        </c:hiLowLines>
        <c:marker val="1"/>
        <c:smooth val="0"/>
        <c:axId val="85906494"/>
        <c:axId val="52020973"/>
      </c:lineChart>
      <c:catAx>
        <c:axId val="85906494"/>
        <c:scaling>
          <c:orientation val="minMax"/>
        </c:scaling>
        <c:delete val="0"/>
        <c:axPos val="b"/>
        <c:numFmt formatCode="General" sourceLinked="1"/>
        <c:majorTickMark val="out"/>
        <c:minorTickMark val="none"/>
        <c:tickLblPos val="nextTo"/>
        <c:spPr>
          <a:ln>
            <a:solidFill>
              <a:srgbClr val="808080"/>
            </a:solidFill>
          </a:ln>
        </c:spPr>
        <c:txPr>
          <a:bodyPr rot="-2700000"/>
          <a:lstStyle/>
          <a:p>
            <a:pPr>
              <a:defRPr sz="1000" b="0" strike="noStrike" spc="-1">
                <a:solidFill>
                  <a:srgbClr val="FFFFFF"/>
                </a:solidFill>
                <a:latin typeface="Arial"/>
              </a:defRPr>
            </a:pPr>
            <a:endParaRPr lang="fr-FR"/>
          </a:p>
        </c:txPr>
        <c:crossAx val="52020973"/>
        <c:crossesAt val="0"/>
        <c:auto val="1"/>
        <c:lblAlgn val="ctr"/>
        <c:lblOffset val="100"/>
        <c:noMultiLvlLbl val="0"/>
      </c:catAx>
      <c:valAx>
        <c:axId val="52020973"/>
        <c:scaling>
          <c:orientation val="minMax"/>
        </c:scaling>
        <c:delete val="0"/>
        <c:axPos val="l"/>
        <c:majorGridlines>
          <c:spPr>
            <a:ln>
              <a:solidFill>
                <a:srgbClr val="808080"/>
              </a:solidFill>
            </a:ln>
          </c:spPr>
        </c:majorGridlines>
        <c:numFmt formatCode="#,##0.00" sourceLinked="1"/>
        <c:majorTickMark val="out"/>
        <c:minorTickMark val="none"/>
        <c:tickLblPos val="nextTo"/>
        <c:spPr>
          <a:ln>
            <a:solidFill>
              <a:srgbClr val="808080"/>
            </a:solidFill>
          </a:ln>
        </c:spPr>
        <c:txPr>
          <a:bodyPr/>
          <a:lstStyle/>
          <a:p>
            <a:pPr>
              <a:defRPr sz="1000" b="0" strike="noStrike" spc="-1">
                <a:solidFill>
                  <a:srgbClr val="FFFFFF"/>
                </a:solidFill>
                <a:latin typeface="Arial"/>
              </a:defRPr>
            </a:pPr>
            <a:endParaRPr lang="fr-FR"/>
          </a:p>
        </c:txPr>
        <c:crossAx val="85906494"/>
        <c:crossesAt val="1"/>
        <c:crossBetween val="midCat"/>
      </c:valAx>
      <c:spPr>
        <a:solidFill>
          <a:srgbClr val="FFFFFF"/>
        </a:solidFill>
        <a:ln>
          <a:noFill/>
        </a:ln>
      </c:spPr>
    </c:plotArea>
    <c:legend>
      <c:legendPos val="r"/>
      <c:layout>
        <c:manualLayout>
          <c:xMode val="edge"/>
          <c:yMode val="edge"/>
          <c:x val="0.30528511821975002"/>
          <c:y val="0.92182289736939604"/>
          <c:w val="0.43335651367640199"/>
          <c:h val="5.7502778806965499E-2"/>
        </c:manualLayout>
      </c:layout>
      <c:overlay val="1"/>
      <c:spPr>
        <a:noFill/>
        <a:ln>
          <a:noFill/>
        </a:ln>
      </c:spPr>
      <c:txPr>
        <a:bodyPr/>
        <a:lstStyle/>
        <a:p>
          <a:pPr>
            <a:defRPr sz="1000" b="0" strike="noStrike" spc="-1">
              <a:solidFill>
                <a:srgbClr val="FFFFFF"/>
              </a:solidFill>
              <a:latin typeface="Arial"/>
            </a:defRPr>
          </a:pPr>
          <a:endParaRPr lang="fr-FR"/>
        </a:p>
      </c:txPr>
    </c:legend>
    <c:plotVisOnly val="1"/>
    <c:dispBlanksAs val="gap"/>
    <c:showDLblsOverMax val="1"/>
  </c:chart>
  <c:spPr>
    <a:gradFill>
      <a:gsLst>
        <a:gs pos="0">
          <a:srgbClr val="FF6600"/>
        </a:gs>
        <a:gs pos="100000">
          <a:srgbClr val="FF9900"/>
        </a:gs>
      </a:gsLst>
      <a:lin ang="16200000"/>
    </a:gradFill>
    <a:ln>
      <a:solidFill>
        <a:srgbClr val="FF9900"/>
      </a:solidFill>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600" b="1" strike="noStrike" spc="-1">
                <a:solidFill>
                  <a:srgbClr val="000000"/>
                </a:solidFill>
                <a:latin typeface="Arial"/>
              </a:defRPr>
            </a:pPr>
            <a:r>
              <a:rPr lang="fr-BE" sz="1600" b="1" strike="noStrike" spc="-1">
                <a:solidFill>
                  <a:srgbClr val="000000"/>
                </a:solidFill>
                <a:latin typeface="Arial"/>
              </a:rPr>
              <a:t>Subsides (ordinaires) accordés</a:t>
            </a:r>
          </a:p>
        </c:rich>
      </c:tx>
      <c:layout>
        <c:manualLayout>
          <c:xMode val="edge"/>
          <c:yMode val="edge"/>
          <c:x val="0.25573678290213703"/>
          <c:y val="3.08427454387489E-2"/>
        </c:manualLayout>
      </c:layout>
      <c:overlay val="0"/>
      <c:spPr>
        <a:noFill/>
        <a:ln>
          <a:noFill/>
        </a:ln>
      </c:spPr>
    </c:title>
    <c:autoTitleDeleted val="0"/>
    <c:plotArea>
      <c:layout>
        <c:manualLayout>
          <c:xMode val="edge"/>
          <c:yMode val="edge"/>
          <c:x val="3.4533183352080998E-2"/>
          <c:y val="0.118158123370982"/>
          <c:w val="0.94600674915635496"/>
          <c:h val="0.88184187662901803"/>
        </c:manualLayout>
      </c:layout>
      <c:barChart>
        <c:barDir val="col"/>
        <c:grouping val="clustered"/>
        <c:varyColors val="0"/>
        <c:ser>
          <c:idx val="0"/>
          <c:order val="0"/>
          <c:spPr>
            <a:gradFill>
              <a:gsLst>
                <a:gs pos="0">
                  <a:srgbClr val="FFE2B6"/>
                </a:gs>
                <a:gs pos="100000">
                  <a:srgbClr val="FF9900"/>
                </a:gs>
              </a:gsLst>
              <a:lin ang="5400000"/>
            </a:gradFill>
            <a:ln w="12600">
              <a:solidFill>
                <a:srgbClr val="000000"/>
              </a:solidFill>
              <a:round/>
            </a:ln>
          </c:spPr>
          <c:invertIfNegative val="0"/>
          <c:dLbls>
            <c:spPr>
              <a:noFill/>
              <a:ln>
                <a:noFill/>
              </a:ln>
              <a:effectLst/>
            </c:spPr>
            <c:txPr>
              <a:bodyPr/>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'Tiers subsidiés'!$C$5:$F$5</c:f>
              <c:numCache>
                <c:formatCode>General</c:formatCode>
                <c:ptCount val="4"/>
                <c:pt idx="0">
                  <c:v>2018</c:v>
                </c:pt>
                <c:pt idx="1">
                  <c:v>2019</c:v>
                </c:pt>
                <c:pt idx="2">
                  <c:v>2020</c:v>
                </c:pt>
                <c:pt idx="3">
                  <c:v>2021</c:v>
                </c:pt>
              </c:numCache>
            </c:numRef>
          </c:cat>
          <c:val>
            <c:numRef>
              <c:f>'Tiers subsidiés'!$C$18:$F$18</c:f>
              <c:numCache>
                <c:formatCode>#,##0.00</c:formatCode>
                <c:ptCount val="4"/>
                <c:pt idx="0">
                  <c:v>3063760.15</c:v>
                </c:pt>
                <c:pt idx="1">
                  <c:v>2997353.88</c:v>
                </c:pt>
                <c:pt idx="2">
                  <c:v>3271895.74</c:v>
                </c:pt>
                <c:pt idx="3">
                  <c:v>3340333.66</c:v>
                </c:pt>
              </c:numCache>
            </c:numRef>
          </c:val>
          <c:extLst>
            <c:ext xmlns:c16="http://schemas.microsoft.com/office/drawing/2014/chart" uri="{C3380CC4-5D6E-409C-BE32-E72D297353CC}">
              <c16:uniqueId val="{00000000-C570-46E3-B686-C1DF6B2831EC}"/>
            </c:ext>
          </c:extLst>
        </c:ser>
        <c:dLbls>
          <c:showLegendKey val="0"/>
          <c:showVal val="0"/>
          <c:showCatName val="0"/>
          <c:showSerName val="0"/>
          <c:showPercent val="0"/>
          <c:showBubbleSize val="0"/>
        </c:dLbls>
        <c:gapWidth val="150"/>
        <c:axId val="78436756"/>
        <c:axId val="6818059"/>
      </c:barChart>
      <c:catAx>
        <c:axId val="78436756"/>
        <c:scaling>
          <c:orientation val="minMax"/>
        </c:scaling>
        <c:delete val="0"/>
        <c:axPos val="b"/>
        <c:numFmt formatCode="General"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6818059"/>
        <c:crossesAt val="0"/>
        <c:auto val="1"/>
        <c:lblAlgn val="ctr"/>
        <c:lblOffset val="100"/>
        <c:noMultiLvlLbl val="0"/>
      </c:catAx>
      <c:valAx>
        <c:axId val="6818059"/>
        <c:scaling>
          <c:orientation val="minMax"/>
        </c:scaling>
        <c:delete val="0"/>
        <c:axPos val="l"/>
        <c:majorGridlines>
          <c:spPr>
            <a:ln>
              <a:solidFill>
                <a:srgbClr val="000000"/>
              </a:solidFill>
            </a:ln>
          </c:spPr>
        </c:majorGridlines>
        <c:numFmt formatCode="#,##0.00" sourceLinked="1"/>
        <c:majorTickMark val="out"/>
        <c:minorTickMark val="none"/>
        <c:tickLblPos val="nextTo"/>
        <c:spPr>
          <a:ln>
            <a:solidFill>
              <a:srgbClr val="000000"/>
            </a:solidFill>
          </a:ln>
        </c:spPr>
        <c:txPr>
          <a:bodyPr/>
          <a:lstStyle/>
          <a:p>
            <a:pPr>
              <a:defRPr sz="900" b="0" strike="noStrike" spc="-1">
                <a:solidFill>
                  <a:srgbClr val="000000"/>
                </a:solidFill>
                <a:latin typeface="Arial"/>
              </a:defRPr>
            </a:pPr>
            <a:endParaRPr lang="fr-FR"/>
          </a:p>
        </c:txPr>
        <c:crossAx val="78436756"/>
        <c:crossesAt val="1"/>
        <c:crossBetween val="midCat"/>
      </c:valAx>
      <c:spPr>
        <a:gradFill>
          <a:gsLst>
            <a:gs pos="0">
              <a:srgbClr val="333399"/>
            </a:gs>
            <a:gs pos="100000">
              <a:srgbClr val="9E9ECF"/>
            </a:gs>
          </a:gsLst>
          <a:lin ang="5400000"/>
        </a:gradFill>
        <a:ln w="12600">
          <a:solidFill>
            <a:srgbClr val="808080"/>
          </a:solidFill>
          <a:round/>
        </a:ln>
      </c:spPr>
    </c:plotArea>
    <c:plotVisOnly val="1"/>
    <c:dispBlanksAs val="gap"/>
    <c:showDLblsOverMax val="1"/>
  </c:chart>
  <c:spPr>
    <a:gradFill>
      <a:gsLst>
        <a:gs pos="0">
          <a:srgbClr val="9EEAFF"/>
        </a:gs>
        <a:gs pos="100000">
          <a:srgbClr val="E4F9FF"/>
        </a:gs>
      </a:gsLst>
      <a:lin ang="16200000"/>
    </a:gradFill>
    <a:ln>
      <a:solidFill>
        <a:srgbClr val="33CCCC"/>
      </a:solidFill>
    </a:ln>
  </c:sp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4" Type="http://schemas.openxmlformats.org/officeDocument/2006/relationships/chart" Target="../charts/chart1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3.xml"/></Relationships>
</file>

<file path=xl/drawings/drawing1.xml><?xml version="1.0" encoding="utf-8"?>
<xdr:wsDr xmlns:xdr="http://schemas.openxmlformats.org/drawingml/2006/spreadsheetDrawing" xmlns:a="http://schemas.openxmlformats.org/drawingml/2006/main">
  <xdr:twoCellAnchor editAs="oneCell">
    <xdr:from>
      <xdr:col>0</xdr:col>
      <xdr:colOff>2265480</xdr:colOff>
      <xdr:row>5</xdr:row>
      <xdr:rowOff>133920</xdr:rowOff>
    </xdr:from>
    <xdr:to>
      <xdr:col>1</xdr:col>
      <xdr:colOff>2699640</xdr:colOff>
      <xdr:row>7</xdr:row>
      <xdr:rowOff>19080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2265480" y="943200"/>
          <a:ext cx="2779560" cy="209160"/>
        </a:xfrm>
        <a:custGeom>
          <a:avLst/>
          <a:gdLst/>
          <a:ahLst/>
          <a:cxnLst/>
          <a:rect l="l" t="t" r="r" b="b"/>
          <a:pathLst>
            <a:path w="21600" h="21600">
              <a:moveTo>
                <a:pt x="0" y="0"/>
              </a:moveTo>
              <a:lnTo>
                <a:pt x="21600" y="0"/>
              </a:lnTo>
              <a:lnTo>
                <a:pt x="21600" y="21600"/>
              </a:lnTo>
              <a:lnTo>
                <a:pt x="0" y="21600"/>
              </a:lnTo>
              <a:lnTo>
                <a:pt x="0" y="0"/>
              </a:lnTo>
              <a:close/>
            </a:path>
          </a:pathLst>
        </a:custGeom>
        <a:solidFill>
          <a:srgbClr val="CCCCFF"/>
        </a:solidFill>
        <a:ln w="38160">
          <a:solidFill>
            <a:srgbClr val="000080"/>
          </a:solidFill>
          <a:miter/>
        </a:ln>
      </xdr:spPr>
      <xdr:style>
        <a:lnRef idx="0">
          <a:scrgbClr r="0" g="0" b="0"/>
        </a:lnRef>
        <a:fillRef idx="0">
          <a:scrgbClr r="0" g="0" b="0"/>
        </a:fillRef>
        <a:effectRef idx="0">
          <a:scrgbClr r="0" g="0" b="0"/>
        </a:effectRef>
        <a:fontRef idx="minor"/>
      </xdr:style>
      <xdr:txBody>
        <a:bodyPr lIns="27360" tIns="22680" rIns="27360" bIns="0">
          <a:noAutofit/>
        </a:bodyPr>
        <a:lstStyle/>
        <a:p>
          <a:pPr algn="ctr"/>
          <a:r>
            <a:rPr lang="fr-FR" sz="1000" b="1" strike="noStrike" spc="-1">
              <a:solidFill>
                <a:srgbClr val="000000"/>
              </a:solidFill>
              <a:latin typeface="Arial"/>
            </a:rPr>
            <a:t>Génération des pages web</a:t>
          </a:r>
          <a:endParaRPr lang="fr-FR" sz="10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19800</xdr:colOff>
      <xdr:row>3</xdr:row>
      <xdr:rowOff>140040</xdr:rowOff>
    </xdr:from>
    <xdr:to>
      <xdr:col>4</xdr:col>
      <xdr:colOff>750960</xdr:colOff>
      <xdr:row>3</xdr:row>
      <xdr:rowOff>1924200</xdr:rowOff>
    </xdr:to>
    <xdr:sp macro="" textlink="">
      <xdr:nvSpPr>
        <xdr:cNvPr id="2" name="CustomShape 1">
          <a:extLst>
            <a:ext uri="{FF2B5EF4-FFF2-40B4-BE49-F238E27FC236}">
              <a16:creationId xmlns:a16="http://schemas.microsoft.com/office/drawing/2014/main" id="{00000000-0008-0000-0100-000002000000}"/>
            </a:ext>
          </a:extLst>
        </xdr:cNvPr>
        <xdr:cNvSpPr/>
      </xdr:nvSpPr>
      <xdr:spPr>
        <a:xfrm>
          <a:off x="19800" y="625680"/>
          <a:ext cx="8405640" cy="1784160"/>
        </a:xfrm>
        <a:custGeom>
          <a:avLst/>
          <a:gdLst/>
          <a:ahLst/>
          <a:cxnLst/>
          <a:rect l="l" t="t" r="r" b="b"/>
          <a:pathLst>
            <a:path w="21600" h="21600">
              <a:moveTo>
                <a:pt x="0" y="0"/>
              </a:moveTo>
              <a:lnTo>
                <a:pt x="21600" y="0"/>
              </a:lnTo>
              <a:lnTo>
                <a:pt x="21600" y="21600"/>
              </a:lnTo>
              <a:lnTo>
                <a:pt x="0" y="21600"/>
              </a:lnTo>
              <a:lnTo>
                <a:pt x="0" y="0"/>
              </a:lnTo>
              <a:close/>
            </a:path>
          </a:pathLst>
        </a:custGeom>
        <a:solidFill>
          <a:srgbClr val="FFFFFF"/>
        </a:solidFill>
        <a:ln w="38160">
          <a:solidFill>
            <a:srgbClr val="000000"/>
          </a:solidFill>
          <a:miter/>
        </a:ln>
      </xdr:spPr>
      <xdr:style>
        <a:lnRef idx="0">
          <a:scrgbClr r="0" g="0" b="0"/>
        </a:lnRef>
        <a:fillRef idx="0">
          <a:scrgbClr r="0" g="0" b="0"/>
        </a:fillRef>
        <a:effectRef idx="0">
          <a:scrgbClr r="0" g="0" b="0"/>
        </a:effectRef>
        <a:fontRef idx="minor"/>
      </xdr:style>
      <xdr:txBody>
        <a:bodyPr lIns="45720" tIns="31680" rIns="45720" bIns="0">
          <a:noAutofit/>
        </a:bodyPr>
        <a:lstStyle/>
        <a:p>
          <a:pPr algn="ctr"/>
          <a:endParaRPr lang="fr-FR" sz="1200" b="0" strike="noStrike" spc="-1">
            <a:latin typeface="Times New Roman"/>
          </a:endParaRPr>
        </a:p>
        <a:p>
          <a:pPr algn="ctr"/>
          <a:r>
            <a:rPr lang="fr-FR" sz="1800" b="1" strike="noStrike" spc="-1">
              <a:solidFill>
                <a:srgbClr val="FF0000"/>
              </a:solidFill>
              <a:latin typeface="Arial"/>
            </a:rPr>
            <a:t>S Y N T H E S E    A N A L Y T I Q U E</a:t>
          </a:r>
          <a:endParaRPr lang="fr-FR" sz="1800" b="0" strike="noStrike" spc="-1">
            <a:latin typeface="Times New Roman"/>
          </a:endParaRPr>
        </a:p>
        <a:p>
          <a:pPr algn="ctr"/>
          <a:endParaRPr lang="fr-FR" sz="1800" b="0" strike="noStrike" spc="-1">
            <a:latin typeface="Times New Roman"/>
          </a:endParaRPr>
        </a:p>
        <a:p>
          <a:pPr algn="ctr"/>
          <a:r>
            <a:rPr lang="fr-FR" sz="1200" b="0" strike="noStrike" spc="-1">
              <a:solidFill>
                <a:srgbClr val="FF0000"/>
              </a:solidFill>
              <a:latin typeface="Tahoma"/>
            </a:rPr>
            <a:t>Module informatisé de présentation des comptes</a:t>
          </a:r>
          <a:endParaRPr lang="fr-FR" sz="1200" b="0" strike="noStrike" spc="-1">
            <a:latin typeface="Times New Roman"/>
          </a:endParaRPr>
        </a:p>
      </xdr:txBody>
    </xdr:sp>
    <xdr:clientData/>
  </xdr:twoCellAnchor>
  <xdr:twoCellAnchor editAs="oneCell">
    <xdr:from>
      <xdr:col>0</xdr:col>
      <xdr:colOff>0</xdr:colOff>
      <xdr:row>11</xdr:row>
      <xdr:rowOff>0</xdr:rowOff>
    </xdr:from>
    <xdr:to>
      <xdr:col>5</xdr:col>
      <xdr:colOff>1080</xdr:colOff>
      <xdr:row>11</xdr:row>
      <xdr:rowOff>162000</xdr:rowOff>
    </xdr:to>
    <xdr:sp macro="" textlink="">
      <xdr:nvSpPr>
        <xdr:cNvPr id="3" name="CustomShape 1">
          <a:extLst>
            <a:ext uri="{FF2B5EF4-FFF2-40B4-BE49-F238E27FC236}">
              <a16:creationId xmlns:a16="http://schemas.microsoft.com/office/drawing/2014/main" id="{00000000-0008-0000-0100-000003000000}"/>
            </a:ext>
          </a:extLst>
        </xdr:cNvPr>
        <xdr:cNvSpPr/>
      </xdr:nvSpPr>
      <xdr:spPr>
        <a:xfrm>
          <a:off x="0" y="3724200"/>
          <a:ext cx="8454600" cy="162000"/>
        </a:xfrm>
        <a:prstGeom prst="rect">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11</xdr:row>
      <xdr:rowOff>0</xdr:rowOff>
    </xdr:from>
    <xdr:to>
      <xdr:col>5</xdr:col>
      <xdr:colOff>1080</xdr:colOff>
      <xdr:row>11</xdr:row>
      <xdr:rowOff>162000</xdr:rowOff>
    </xdr:to>
    <xdr:sp macro="" textlink="">
      <xdr:nvSpPr>
        <xdr:cNvPr id="4" name="CustomShape 1">
          <a:extLst>
            <a:ext uri="{FF2B5EF4-FFF2-40B4-BE49-F238E27FC236}">
              <a16:creationId xmlns:a16="http://schemas.microsoft.com/office/drawing/2014/main" id="{00000000-0008-0000-0100-000004000000}"/>
            </a:ext>
          </a:extLst>
        </xdr:cNvPr>
        <xdr:cNvSpPr/>
      </xdr:nvSpPr>
      <xdr:spPr>
        <a:xfrm>
          <a:off x="0" y="3724200"/>
          <a:ext cx="8454600" cy="162000"/>
        </a:xfrm>
        <a:prstGeom prst="rect">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1</xdr:col>
      <xdr:colOff>1369440</xdr:colOff>
      <xdr:row>3</xdr:row>
      <xdr:rowOff>1266480</xdr:rowOff>
    </xdr:from>
    <xdr:to>
      <xdr:col>1</xdr:col>
      <xdr:colOff>2478600</xdr:colOff>
      <xdr:row>3</xdr:row>
      <xdr:rowOff>1842120</xdr:rowOff>
    </xdr:to>
    <xdr:pic>
      <xdr:nvPicPr>
        <xdr:cNvPr id="5" name="Image 5" descr="nouveau_logo_ecomptes_sf_loc_petit_web.jpg">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a:stretch/>
      </xdr:blipFill>
      <xdr:spPr>
        <a:xfrm>
          <a:off x="3634200" y="1752120"/>
          <a:ext cx="1109160" cy="57564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1923120</xdr:colOff>
      <xdr:row>39</xdr:row>
      <xdr:rowOff>19440</xdr:rowOff>
    </xdr:from>
    <xdr:to>
      <xdr:col>7</xdr:col>
      <xdr:colOff>497880</xdr:colOff>
      <xdr:row>53</xdr:row>
      <xdr:rowOff>28800</xdr:rowOff>
    </xdr:to>
    <xdr:graphicFrame macro="">
      <xdr:nvGraphicFramePr>
        <xdr:cNvPr id="5" name="Chart 12">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272520</xdr:colOff>
      <xdr:row>18</xdr:row>
      <xdr:rowOff>142920</xdr:rowOff>
    </xdr:from>
    <xdr:to>
      <xdr:col>4</xdr:col>
      <xdr:colOff>765720</xdr:colOff>
      <xdr:row>35</xdr:row>
      <xdr:rowOff>57240</xdr:rowOff>
    </xdr:to>
    <xdr:graphicFrame macro="">
      <xdr:nvGraphicFramePr>
        <xdr:cNvPr id="6" name="Chart 2">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101160</xdr:colOff>
      <xdr:row>39</xdr:row>
      <xdr:rowOff>0</xdr:rowOff>
    </xdr:from>
    <xdr:to>
      <xdr:col>11</xdr:col>
      <xdr:colOff>715320</xdr:colOff>
      <xdr:row>50</xdr:row>
      <xdr:rowOff>10080</xdr:rowOff>
    </xdr:to>
    <xdr:graphicFrame macro="">
      <xdr:nvGraphicFramePr>
        <xdr:cNvPr id="7" name="Chart 22">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5</xdr:col>
      <xdr:colOff>91080</xdr:colOff>
      <xdr:row>50</xdr:row>
      <xdr:rowOff>181080</xdr:rowOff>
    </xdr:from>
    <xdr:to>
      <xdr:col>11</xdr:col>
      <xdr:colOff>715320</xdr:colOff>
      <xdr:row>60</xdr:row>
      <xdr:rowOff>181080</xdr:rowOff>
    </xdr:to>
    <xdr:graphicFrame macro="">
      <xdr:nvGraphicFramePr>
        <xdr:cNvPr id="8" name="Chart 23">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5</xdr:col>
      <xdr:colOff>30600</xdr:colOff>
      <xdr:row>18</xdr:row>
      <xdr:rowOff>133560</xdr:rowOff>
    </xdr:from>
    <xdr:to>
      <xdr:col>11</xdr:col>
      <xdr:colOff>674640</xdr:colOff>
      <xdr:row>35</xdr:row>
      <xdr:rowOff>66600</xdr:rowOff>
    </xdr:to>
    <xdr:graphicFrame macro="">
      <xdr:nvGraphicFramePr>
        <xdr:cNvPr id="9" name="Chart 72">
          <a:extLst>
            <a:ext uri="{FF2B5EF4-FFF2-40B4-BE49-F238E27FC236}">
              <a16:creationId xmlns:a16="http://schemas.microsoft.com/office/drawing/2014/main" id="{00000000-0008-0000-04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9360</xdr:colOff>
      <xdr:row>24</xdr:row>
      <xdr:rowOff>47520</xdr:rowOff>
    </xdr:from>
    <xdr:to>
      <xdr:col>3</xdr:col>
      <xdr:colOff>404280</xdr:colOff>
      <xdr:row>38</xdr:row>
      <xdr:rowOff>114480</xdr:rowOff>
    </xdr:to>
    <xdr:graphicFrame macro="">
      <xdr:nvGraphicFramePr>
        <xdr:cNvPr id="10" name="Chart 6">
          <a:extLst>
            <a:ext uri="{FF2B5EF4-FFF2-40B4-BE49-F238E27FC236}">
              <a16:creationId xmlns:a16="http://schemas.microsoft.com/office/drawing/2014/main" id="{00000000-0008-0000-05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473040</xdr:colOff>
      <xdr:row>24</xdr:row>
      <xdr:rowOff>47520</xdr:rowOff>
    </xdr:from>
    <xdr:to>
      <xdr:col>8</xdr:col>
      <xdr:colOff>702360</xdr:colOff>
      <xdr:row>38</xdr:row>
      <xdr:rowOff>124200</xdr:rowOff>
    </xdr:to>
    <xdr:graphicFrame macro="">
      <xdr:nvGraphicFramePr>
        <xdr:cNvPr id="11" name="Chart 7">
          <a:extLst>
            <a:ext uri="{FF2B5EF4-FFF2-40B4-BE49-F238E27FC236}">
              <a16:creationId xmlns:a16="http://schemas.microsoft.com/office/drawing/2014/main" id="{00000000-0008-0000-05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301680</xdr:colOff>
      <xdr:row>30</xdr:row>
      <xdr:rowOff>10080</xdr:rowOff>
    </xdr:from>
    <xdr:to>
      <xdr:col>11</xdr:col>
      <xdr:colOff>702720</xdr:colOff>
      <xdr:row>51</xdr:row>
      <xdr:rowOff>133200</xdr:rowOff>
    </xdr:to>
    <xdr:graphicFrame macro="">
      <xdr:nvGraphicFramePr>
        <xdr:cNvPr id="12" name="Chart 3">
          <a:extLst>
            <a:ext uri="{FF2B5EF4-FFF2-40B4-BE49-F238E27FC236}">
              <a16:creationId xmlns:a16="http://schemas.microsoft.com/office/drawing/2014/main" id="{00000000-0008-0000-06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623520</xdr:colOff>
      <xdr:row>37</xdr:row>
      <xdr:rowOff>47880</xdr:rowOff>
    </xdr:from>
    <xdr:to>
      <xdr:col>12</xdr:col>
      <xdr:colOff>118080</xdr:colOff>
      <xdr:row>59</xdr:row>
      <xdr:rowOff>57240</xdr:rowOff>
    </xdr:to>
    <xdr:graphicFrame macro="">
      <xdr:nvGraphicFramePr>
        <xdr:cNvPr id="13" name="Chart 1">
          <a:extLst>
            <a:ext uri="{FF2B5EF4-FFF2-40B4-BE49-F238E27FC236}">
              <a16:creationId xmlns:a16="http://schemas.microsoft.com/office/drawing/2014/main" id="{00000000-0008-0000-07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110880</xdr:colOff>
      <xdr:row>16</xdr:row>
      <xdr:rowOff>9360</xdr:rowOff>
    </xdr:from>
    <xdr:to>
      <xdr:col>11</xdr:col>
      <xdr:colOff>883260</xdr:colOff>
      <xdr:row>35</xdr:row>
      <xdr:rowOff>133560</xdr:rowOff>
    </xdr:to>
    <xdr:graphicFrame macro="">
      <xdr:nvGraphicFramePr>
        <xdr:cNvPr id="14" name="Chart 2">
          <a:extLst>
            <a:ext uri="{FF2B5EF4-FFF2-40B4-BE49-F238E27FC236}">
              <a16:creationId xmlns:a16="http://schemas.microsoft.com/office/drawing/2014/main" id="{00000000-0008-0000-08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151560</xdr:colOff>
      <xdr:row>6</xdr:row>
      <xdr:rowOff>8640</xdr:rowOff>
    </xdr:from>
    <xdr:to>
      <xdr:col>12</xdr:col>
      <xdr:colOff>160920</xdr:colOff>
      <xdr:row>12</xdr:row>
      <xdr:rowOff>9720</xdr:rowOff>
    </xdr:to>
    <xdr:graphicFrame macro="">
      <xdr:nvGraphicFramePr>
        <xdr:cNvPr id="15" name="Chart 17">
          <a:extLst>
            <a:ext uri="{FF2B5EF4-FFF2-40B4-BE49-F238E27FC236}">
              <a16:creationId xmlns:a16="http://schemas.microsoft.com/office/drawing/2014/main" id="{00000000-0008-0000-08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191520</xdr:colOff>
      <xdr:row>6</xdr:row>
      <xdr:rowOff>19800</xdr:rowOff>
    </xdr:from>
    <xdr:to>
      <xdr:col>8</xdr:col>
      <xdr:colOff>10800</xdr:colOff>
      <xdr:row>12</xdr:row>
      <xdr:rowOff>9720</xdr:rowOff>
    </xdr:to>
    <xdr:graphicFrame macro="">
      <xdr:nvGraphicFramePr>
        <xdr:cNvPr id="16" name="Chart 16">
          <a:extLst>
            <a:ext uri="{FF2B5EF4-FFF2-40B4-BE49-F238E27FC236}">
              <a16:creationId xmlns:a16="http://schemas.microsoft.com/office/drawing/2014/main" id="{00000000-0008-0000-08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10080</xdr:colOff>
      <xdr:row>28</xdr:row>
      <xdr:rowOff>360</xdr:rowOff>
    </xdr:from>
    <xdr:to>
      <xdr:col>7</xdr:col>
      <xdr:colOff>1107000</xdr:colOff>
      <xdr:row>45</xdr:row>
      <xdr:rowOff>57240</xdr:rowOff>
    </xdr:to>
    <xdr:graphicFrame macro="">
      <xdr:nvGraphicFramePr>
        <xdr:cNvPr id="17" name="Chart 3">
          <a:extLst>
            <a:ext uri="{FF2B5EF4-FFF2-40B4-BE49-F238E27FC236}">
              <a16:creationId xmlns:a16="http://schemas.microsoft.com/office/drawing/2014/main" id="{00000000-0008-0000-0A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161280</xdr:colOff>
      <xdr:row>35</xdr:row>
      <xdr:rowOff>9720</xdr:rowOff>
    </xdr:from>
    <xdr:to>
      <xdr:col>10</xdr:col>
      <xdr:colOff>785880</xdr:colOff>
      <xdr:row>52</xdr:row>
      <xdr:rowOff>95760</xdr:rowOff>
    </xdr:to>
    <xdr:graphicFrame macro="">
      <xdr:nvGraphicFramePr>
        <xdr:cNvPr id="18" name="Chart 4">
          <a:extLst>
            <a:ext uri="{FF2B5EF4-FFF2-40B4-BE49-F238E27FC236}">
              <a16:creationId xmlns:a16="http://schemas.microsoft.com/office/drawing/2014/main" id="{00000000-0008-0000-0B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452520</xdr:colOff>
      <xdr:row>22</xdr:row>
      <xdr:rowOff>105120</xdr:rowOff>
    </xdr:from>
    <xdr:to>
      <xdr:col>10</xdr:col>
      <xdr:colOff>433800</xdr:colOff>
      <xdr:row>32</xdr:row>
      <xdr:rowOff>105120</xdr:rowOff>
    </xdr:to>
    <xdr:graphicFrame macro="">
      <xdr:nvGraphicFramePr>
        <xdr:cNvPr id="19" name="Chart 6">
          <a:extLst>
            <a:ext uri="{FF2B5EF4-FFF2-40B4-BE49-F238E27FC236}">
              <a16:creationId xmlns:a16="http://schemas.microsoft.com/office/drawing/2014/main" id="{00000000-0008-0000-0B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462960</xdr:colOff>
      <xdr:row>43</xdr:row>
      <xdr:rowOff>75960</xdr:rowOff>
    </xdr:from>
    <xdr:to>
      <xdr:col>6</xdr:col>
      <xdr:colOff>1007280</xdr:colOff>
      <xdr:row>65</xdr:row>
      <xdr:rowOff>143280</xdr:rowOff>
    </xdr:to>
    <xdr:graphicFrame macro="">
      <xdr:nvGraphicFramePr>
        <xdr:cNvPr id="20" name="Chart 7">
          <a:extLst>
            <a:ext uri="{FF2B5EF4-FFF2-40B4-BE49-F238E27FC236}">
              <a16:creationId xmlns:a16="http://schemas.microsoft.com/office/drawing/2014/main" id="{00000000-0008-0000-0B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xdr:col>
      <xdr:colOff>20880</xdr:colOff>
      <xdr:row>87</xdr:row>
      <xdr:rowOff>19440</xdr:rowOff>
    </xdr:from>
    <xdr:to>
      <xdr:col>10</xdr:col>
      <xdr:colOff>896040</xdr:colOff>
      <xdr:row>100</xdr:row>
      <xdr:rowOff>162000</xdr:rowOff>
    </xdr:to>
    <xdr:graphicFrame macro="">
      <xdr:nvGraphicFramePr>
        <xdr:cNvPr id="21" name="Chart 6">
          <a:extLst>
            <a:ext uri="{FF2B5EF4-FFF2-40B4-BE49-F238E27FC236}">
              <a16:creationId xmlns:a16="http://schemas.microsoft.com/office/drawing/2014/main" id="{00000000-0008-0000-0B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1913400</xdr:colOff>
      <xdr:row>71</xdr:row>
      <xdr:rowOff>0</xdr:rowOff>
    </xdr:from>
    <xdr:to>
      <xdr:col>6</xdr:col>
      <xdr:colOff>39600</xdr:colOff>
      <xdr:row>87</xdr:row>
      <xdr:rowOff>38160</xdr:rowOff>
    </xdr:to>
    <xdr:graphicFrame macro="">
      <xdr:nvGraphicFramePr>
        <xdr:cNvPr id="22" name="Chart 1">
          <a:extLst>
            <a:ext uri="{FF2B5EF4-FFF2-40B4-BE49-F238E27FC236}">
              <a16:creationId xmlns:a16="http://schemas.microsoft.com/office/drawing/2014/main" id="{00000000-0008-0000-0C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524160</xdr:colOff>
      <xdr:row>23</xdr:row>
      <xdr:rowOff>95760</xdr:rowOff>
    </xdr:from>
    <xdr:to>
      <xdr:col>4</xdr:col>
      <xdr:colOff>1026120</xdr:colOff>
      <xdr:row>35</xdr:row>
      <xdr:rowOff>95400</xdr:rowOff>
    </xdr:to>
    <xdr:graphicFrame macro="">
      <xdr:nvGraphicFramePr>
        <xdr:cNvPr id="23" name="Chart 1">
          <a:extLst>
            <a:ext uri="{FF2B5EF4-FFF2-40B4-BE49-F238E27FC236}">
              <a16:creationId xmlns:a16="http://schemas.microsoft.com/office/drawing/2014/main" id="{00000000-0008-0000-0D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2235240</xdr:colOff>
      <xdr:row>18</xdr:row>
      <xdr:rowOff>143280</xdr:rowOff>
    </xdr:from>
    <xdr:to>
      <xdr:col>5</xdr:col>
      <xdr:colOff>20520</xdr:colOff>
      <xdr:row>35</xdr:row>
      <xdr:rowOff>86400</xdr:rowOff>
    </xdr:to>
    <xdr:graphicFrame macro="">
      <xdr:nvGraphicFramePr>
        <xdr:cNvPr id="24" name="Chart 3">
          <a:extLst>
            <a:ext uri="{FF2B5EF4-FFF2-40B4-BE49-F238E27FC236}">
              <a16:creationId xmlns:a16="http://schemas.microsoft.com/office/drawing/2014/main" id="{00000000-0008-0000-0E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101160</xdr:colOff>
      <xdr:row>21</xdr:row>
      <xdr:rowOff>360</xdr:rowOff>
    </xdr:from>
    <xdr:to>
      <xdr:col>5</xdr:col>
      <xdr:colOff>81360</xdr:colOff>
      <xdr:row>37</xdr:row>
      <xdr:rowOff>95760</xdr:rowOff>
    </xdr:to>
    <xdr:graphicFrame macro="">
      <xdr:nvGraphicFramePr>
        <xdr:cNvPr id="25" name="Chart 2">
          <a:extLst>
            <a:ext uri="{FF2B5EF4-FFF2-40B4-BE49-F238E27FC236}">
              <a16:creationId xmlns:a16="http://schemas.microsoft.com/office/drawing/2014/main" id="{00000000-0008-0000-0F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110160</xdr:colOff>
      <xdr:row>40</xdr:row>
      <xdr:rowOff>28800</xdr:rowOff>
    </xdr:from>
    <xdr:to>
      <xdr:col>4</xdr:col>
      <xdr:colOff>232560</xdr:colOff>
      <xdr:row>67</xdr:row>
      <xdr:rowOff>114480</xdr:rowOff>
    </xdr:to>
    <xdr:graphicFrame macro="">
      <xdr:nvGraphicFramePr>
        <xdr:cNvPr id="26" name="Chart 3">
          <a:extLst>
            <a:ext uri="{FF2B5EF4-FFF2-40B4-BE49-F238E27FC236}">
              <a16:creationId xmlns:a16="http://schemas.microsoft.com/office/drawing/2014/main" id="{00000000-0008-0000-0F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2256840</xdr:colOff>
      <xdr:row>19</xdr:row>
      <xdr:rowOff>9720</xdr:rowOff>
    </xdr:from>
    <xdr:to>
      <xdr:col>6</xdr:col>
      <xdr:colOff>10800</xdr:colOff>
      <xdr:row>34</xdr:row>
      <xdr:rowOff>66600</xdr:rowOff>
    </xdr:to>
    <xdr:graphicFrame macro="">
      <xdr:nvGraphicFramePr>
        <xdr:cNvPr id="27" name="Chart 2">
          <a:extLst>
            <a:ext uri="{FF2B5EF4-FFF2-40B4-BE49-F238E27FC236}">
              <a16:creationId xmlns:a16="http://schemas.microsoft.com/office/drawing/2014/main" id="{00000000-0008-0000-11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29520</xdr:colOff>
      <xdr:row>4</xdr:row>
      <xdr:rowOff>9720</xdr:rowOff>
    </xdr:from>
    <xdr:to>
      <xdr:col>7</xdr:col>
      <xdr:colOff>775080</xdr:colOff>
      <xdr:row>35</xdr:row>
      <xdr:rowOff>114840</xdr:rowOff>
    </xdr:to>
    <xdr:sp macro="" textlink="">
      <xdr:nvSpPr>
        <xdr:cNvPr id="28" name="CustomShape 1">
          <a:extLst>
            <a:ext uri="{FF2B5EF4-FFF2-40B4-BE49-F238E27FC236}">
              <a16:creationId xmlns:a16="http://schemas.microsoft.com/office/drawing/2014/main" id="{00000000-0008-0000-1400-00001C000000}"/>
            </a:ext>
          </a:extLst>
        </xdr:cNvPr>
        <xdr:cNvSpPr/>
      </xdr:nvSpPr>
      <xdr:spPr>
        <a:xfrm>
          <a:off x="29520" y="657360"/>
          <a:ext cx="8644320" cy="5124600"/>
        </a:xfrm>
        <a:custGeom>
          <a:avLst/>
          <a:gdLst/>
          <a:ahLst/>
          <a:cxnLst/>
          <a:rect l="l" t="t" r="r" b="b"/>
          <a:pathLst>
            <a:path w="21600" h="21600">
              <a:moveTo>
                <a:pt x="0" y="0"/>
              </a:moveTo>
              <a:lnTo>
                <a:pt x="21600" y="0"/>
              </a:lnTo>
              <a:lnTo>
                <a:pt x="21600" y="21600"/>
              </a:lnTo>
              <a:lnTo>
                <a:pt x="0" y="21600"/>
              </a:lnTo>
              <a:lnTo>
                <a:pt x="0" y="0"/>
              </a:lnTo>
              <a:close/>
            </a:path>
          </a:pathLst>
        </a:cu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27360" tIns="22680" rIns="0" bIns="0">
          <a:noAutofit/>
        </a:bodyPr>
        <a:lstStyle/>
        <a:p>
          <a:r>
            <a:rPr lang="fr-FR" sz="1000" b="1" strike="noStrike" spc="-1">
              <a:solidFill>
                <a:srgbClr val="000000"/>
              </a:solidFill>
              <a:latin typeface="Arial"/>
            </a:rPr>
            <a:t>Principales évolutions en recettes</a:t>
          </a:r>
          <a:r>
            <a:rPr lang="fr-FR" sz="1000" b="0" strike="noStrike" spc="-1">
              <a:solidFill>
                <a:srgbClr val="000000"/>
              </a:solidFill>
              <a:latin typeface="Arial"/>
            </a:rPr>
            <a:t> :</a:t>
          </a:r>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r>
            <a:rPr lang="fr-FR" sz="1000" b="1" strike="noStrike" spc="-1">
              <a:solidFill>
                <a:srgbClr val="000000"/>
              </a:solidFill>
              <a:latin typeface="Arial"/>
            </a:rPr>
            <a:t>Principales évolutions en dépenses</a:t>
          </a:r>
          <a:r>
            <a:rPr lang="fr-FR" sz="1000" b="0" strike="noStrike" spc="-1">
              <a:solidFill>
                <a:srgbClr val="000000"/>
              </a:solidFill>
              <a:latin typeface="Arial"/>
            </a:rPr>
            <a:t> :</a:t>
          </a:r>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r>
            <a:rPr lang="fr-FR" sz="1000" b="1" strike="noStrike" spc="-1">
              <a:solidFill>
                <a:srgbClr val="000000"/>
              </a:solidFill>
              <a:latin typeface="Arial"/>
            </a:rPr>
            <a:t>Situation des créances à recouvrer</a:t>
          </a:r>
          <a:r>
            <a:rPr lang="fr-FR" sz="1000" b="0" strike="noStrike" spc="-1">
              <a:solidFill>
                <a:srgbClr val="000000"/>
              </a:solidFill>
              <a:latin typeface="Arial"/>
            </a:rPr>
            <a:t> :</a:t>
          </a:r>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r>
            <a:rPr lang="fr-FR" sz="1000" b="1" strike="noStrike" spc="-1">
              <a:solidFill>
                <a:srgbClr val="000000"/>
              </a:solidFill>
              <a:latin typeface="Arial"/>
            </a:rPr>
            <a:t>Evolution de la dette</a:t>
          </a:r>
          <a:r>
            <a:rPr lang="fr-FR" sz="1000" b="0" strike="noStrike" spc="-1">
              <a:solidFill>
                <a:srgbClr val="000000"/>
              </a:solidFill>
              <a:latin typeface="Arial"/>
            </a:rPr>
            <a:t> :</a:t>
          </a:r>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r>
            <a:rPr lang="fr-FR" sz="1000" b="1" strike="noStrike" spc="-1">
              <a:solidFill>
                <a:srgbClr val="000000"/>
              </a:solidFill>
              <a:latin typeface="Arial"/>
            </a:rPr>
            <a:t>Situation de la trésorerie</a:t>
          </a:r>
          <a:r>
            <a:rPr lang="fr-FR" sz="1000" b="0" strike="noStrike" spc="-1">
              <a:solidFill>
                <a:srgbClr val="000000"/>
              </a:solidFill>
              <a:latin typeface="Arial"/>
            </a:rPr>
            <a:t> :</a:t>
          </a:r>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endParaRPr lang="fr-FR" sz="1000" b="0" strike="noStrike" spc="-1">
            <a:latin typeface="Times New Roman"/>
          </a:endParaRPr>
        </a:p>
        <a:p>
          <a:r>
            <a:rPr lang="fr-FR" sz="1000" b="1" strike="noStrike" spc="-1">
              <a:solidFill>
                <a:srgbClr val="000000"/>
              </a:solidFill>
              <a:latin typeface="Arial"/>
            </a:rPr>
            <a:t>Remarques particulières</a:t>
          </a:r>
          <a:r>
            <a:rPr lang="fr-FR" sz="1000" b="0" strike="noStrike" spc="-1">
              <a:solidFill>
                <a:srgbClr val="000000"/>
              </a:solidFill>
              <a:latin typeface="Tahoma"/>
            </a:rPr>
            <a:t> :</a:t>
          </a:r>
          <a:endParaRPr lang="fr-FR" sz="1000" b="0" strike="noStrike" spc="-1">
            <a:latin typeface="Times New Roman"/>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zoomScaleNormal="100" workbookViewId="0">
      <selection activeCell="C9" sqref="C9"/>
    </sheetView>
  </sheetViews>
  <sheetFormatPr baseColWidth="10" defaultColWidth="11" defaultRowHeight="13.2" x14ac:dyDescent="0.25"/>
  <cols>
    <col min="1" max="1" width="33.33203125" customWidth="1"/>
    <col min="2" max="2" width="39.44140625" customWidth="1"/>
    <col min="3" max="3" width="36.6640625" customWidth="1"/>
    <col min="4" max="4" width="29" customWidth="1"/>
  </cols>
  <sheetData>
    <row r="1" spans="1:5" x14ac:dyDescent="0.25">
      <c r="A1" s="1" t="str">
        <f>'Carte Identité'!A1</f>
        <v>SYNTHESE ANALYTIQUE</v>
      </c>
      <c r="B1" s="1"/>
      <c r="C1" s="1" t="s">
        <v>0</v>
      </c>
      <c r="D1" s="1"/>
      <c r="E1" s="1"/>
    </row>
    <row r="2" spans="1:5" x14ac:dyDescent="0.25">
      <c r="A2" s="1"/>
      <c r="B2" s="1"/>
      <c r="C2" s="1"/>
      <c r="D2" s="1"/>
      <c r="E2" s="1"/>
    </row>
    <row r="3" spans="1:5" x14ac:dyDescent="0.25">
      <c r="A3" s="2" t="s">
        <v>1</v>
      </c>
      <c r="B3" s="3" t="s">
        <v>2</v>
      </c>
    </row>
    <row r="5" spans="1:5" x14ac:dyDescent="0.25">
      <c r="A5" t="s">
        <v>3</v>
      </c>
      <c r="B5" s="4"/>
      <c r="C5" s="5"/>
    </row>
    <row r="6" spans="1:5" x14ac:dyDescent="0.25">
      <c r="B6" s="5"/>
      <c r="C6" s="5"/>
    </row>
    <row r="7" spans="1:5" x14ac:dyDescent="0.25">
      <c r="B7" s="4"/>
      <c r="C7" s="5" t="s">
        <v>4</v>
      </c>
    </row>
  </sheetData>
  <pageMargins left="0.78749999999999998" right="0.78749999999999998" top="0.98402777777777795" bottom="0.98402777777777795" header="0.51180555555555496" footer="0.51180555555555496"/>
  <pageSetup paperSize="9" firstPageNumber="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7"/>
  <sheetViews>
    <sheetView zoomScaleNormal="100" workbookViewId="0"/>
  </sheetViews>
  <sheetFormatPr baseColWidth="10" defaultColWidth="11" defaultRowHeight="13.2" x14ac:dyDescent="0.25"/>
  <cols>
    <col min="1" max="1" width="32.109375" customWidth="1"/>
    <col min="2" max="2" width="36.6640625" customWidth="1"/>
    <col min="3" max="3" width="29" customWidth="1"/>
  </cols>
  <sheetData>
    <row r="1" spans="1:9" x14ac:dyDescent="0.25">
      <c r="A1" s="6" t="s">
        <v>5</v>
      </c>
      <c r="B1" s="7" t="s">
        <v>578</v>
      </c>
      <c r="C1" s="411" t="s">
        <v>579</v>
      </c>
      <c r="D1" s="8" t="s">
        <v>6</v>
      </c>
      <c r="E1" s="9">
        <v>91141</v>
      </c>
    </row>
    <row r="2" spans="1:9" x14ac:dyDescent="0.25">
      <c r="A2" s="10"/>
      <c r="B2" s="11"/>
      <c r="C2" s="11"/>
      <c r="D2" s="11" t="s">
        <v>7</v>
      </c>
      <c r="E2" s="412">
        <v>2021</v>
      </c>
    </row>
    <row r="3" spans="1:9" x14ac:dyDescent="0.25">
      <c r="A3" s="12" t="s">
        <v>8</v>
      </c>
      <c r="B3" s="12"/>
      <c r="C3" s="12"/>
      <c r="D3" s="13" t="s">
        <v>9</v>
      </c>
      <c r="E3" s="13">
        <v>4.0199999999999996</v>
      </c>
    </row>
    <row r="4" spans="1:9" ht="165.75" customHeight="1" x14ac:dyDescent="0.25">
      <c r="A4" s="434"/>
      <c r="B4" s="434"/>
      <c r="C4" s="434"/>
      <c r="D4" s="434"/>
      <c r="E4" s="434"/>
    </row>
    <row r="5" spans="1:9" x14ac:dyDescent="0.25">
      <c r="A5" s="14" t="s">
        <v>10</v>
      </c>
      <c r="B5" s="15"/>
      <c r="C5" s="16"/>
      <c r="D5" s="16"/>
      <c r="E5" s="17"/>
    </row>
    <row r="6" spans="1:9" x14ac:dyDescent="0.25">
      <c r="A6" s="18" t="s">
        <v>11</v>
      </c>
      <c r="B6" s="413" t="s">
        <v>580</v>
      </c>
      <c r="C6" s="19"/>
      <c r="D6" s="19"/>
      <c r="E6" s="20"/>
    </row>
    <row r="7" spans="1:9" x14ac:dyDescent="0.25">
      <c r="A7" s="21"/>
      <c r="B7" s="414" t="s">
        <v>581</v>
      </c>
      <c r="C7" s="19"/>
      <c r="D7" s="19"/>
      <c r="E7" s="20"/>
    </row>
    <row r="8" spans="1:9" x14ac:dyDescent="0.25">
      <c r="A8" s="21"/>
      <c r="B8" s="22"/>
      <c r="C8" s="19"/>
      <c r="D8" s="19"/>
      <c r="E8" s="20"/>
    </row>
    <row r="9" spans="1:9" x14ac:dyDescent="0.25">
      <c r="A9" s="21"/>
      <c r="B9" s="23"/>
      <c r="C9" s="19"/>
      <c r="D9" s="19"/>
      <c r="E9" s="20"/>
      <c r="F9" s="24"/>
      <c r="G9" s="24"/>
      <c r="H9" s="24"/>
      <c r="I9" s="24"/>
    </row>
    <row r="10" spans="1:9" x14ac:dyDescent="0.25">
      <c r="A10" s="18" t="s">
        <v>12</v>
      </c>
      <c r="B10" s="415" t="s">
        <v>582</v>
      </c>
      <c r="C10" s="19"/>
      <c r="D10" s="19"/>
      <c r="E10" s="20"/>
      <c r="F10" s="24"/>
      <c r="G10" s="24"/>
      <c r="H10" s="24"/>
    </row>
    <row r="11" spans="1:9" x14ac:dyDescent="0.25">
      <c r="A11" s="21"/>
      <c r="B11" s="23"/>
      <c r="C11" s="19"/>
      <c r="D11" s="19"/>
      <c r="E11" s="20"/>
    </row>
    <row r="12" spans="1:9" x14ac:dyDescent="0.25">
      <c r="A12" s="25" t="s">
        <v>13</v>
      </c>
      <c r="B12" s="416" t="s">
        <v>583</v>
      </c>
      <c r="C12" s="26"/>
      <c r="D12" s="26"/>
      <c r="E12" s="27"/>
    </row>
    <row r="13" spans="1:9" x14ac:dyDescent="0.25">
      <c r="A13" s="18" t="s">
        <v>14</v>
      </c>
      <c r="B13" s="372" t="s">
        <v>584</v>
      </c>
      <c r="C13" s="19"/>
      <c r="D13" s="19"/>
      <c r="E13" s="20"/>
    </row>
    <row r="14" spans="1:9" x14ac:dyDescent="0.25">
      <c r="A14" s="18" t="s">
        <v>15</v>
      </c>
      <c r="B14" s="372" t="s">
        <v>585</v>
      </c>
      <c r="C14" s="19"/>
      <c r="D14" s="19"/>
      <c r="E14" s="20"/>
    </row>
    <row r="15" spans="1:9" x14ac:dyDescent="0.25">
      <c r="A15" s="18" t="s">
        <v>16</v>
      </c>
      <c r="B15" s="372" t="s">
        <v>586</v>
      </c>
      <c r="C15" s="19"/>
      <c r="D15" s="19"/>
      <c r="E15" s="20"/>
    </row>
    <row r="16" spans="1:9" x14ac:dyDescent="0.25">
      <c r="A16" s="21"/>
      <c r="B16" s="23"/>
      <c r="C16" s="19"/>
      <c r="D16" s="19"/>
      <c r="E16" s="20"/>
    </row>
    <row r="17" spans="1:5" x14ac:dyDescent="0.25">
      <c r="A17" s="25" t="s">
        <v>17</v>
      </c>
      <c r="B17" s="416" t="s">
        <v>587</v>
      </c>
      <c r="C17" s="26"/>
      <c r="D17" s="26"/>
      <c r="E17" s="27"/>
    </row>
    <row r="18" spans="1:5" x14ac:dyDescent="0.25">
      <c r="A18" s="18" t="s">
        <v>14</v>
      </c>
      <c r="B18" s="372" t="s">
        <v>588</v>
      </c>
      <c r="C18" s="19"/>
      <c r="D18" s="19"/>
      <c r="E18" s="20"/>
    </row>
    <row r="19" spans="1:5" x14ac:dyDescent="0.25">
      <c r="A19" s="18" t="s">
        <v>15</v>
      </c>
      <c r="B19" s="372" t="s">
        <v>585</v>
      </c>
      <c r="C19" s="19"/>
      <c r="D19" s="19"/>
      <c r="E19" s="20"/>
    </row>
    <row r="20" spans="1:5" x14ac:dyDescent="0.25">
      <c r="A20" s="18" t="s">
        <v>16</v>
      </c>
      <c r="B20" s="372" t="s">
        <v>589</v>
      </c>
      <c r="C20" s="19"/>
      <c r="D20" s="19"/>
      <c r="E20" s="20"/>
    </row>
    <row r="21" spans="1:5" x14ac:dyDescent="0.25">
      <c r="A21" s="28"/>
      <c r="B21" s="29"/>
      <c r="C21" s="12"/>
      <c r="D21" s="12"/>
      <c r="E21" s="30"/>
    </row>
    <row r="22" spans="1:5" x14ac:dyDescent="0.25">
      <c r="A22" s="31" t="s">
        <v>18</v>
      </c>
      <c r="B22" s="32"/>
      <c r="C22" s="33"/>
      <c r="D22" s="33"/>
      <c r="E22" s="34"/>
    </row>
    <row r="27" spans="1:5" ht="15" customHeight="1" x14ac:dyDescent="0.25"/>
  </sheetData>
  <mergeCells count="1">
    <mergeCell ref="A4:E4"/>
  </mergeCells>
  <pageMargins left="0.35416666666666702" right="0.35416666666666702" top="0.39374999999999999" bottom="0.51180555555555496" header="0.51180555555555496" footer="0.51180555555555496"/>
  <pageSetup paperSize="9" scale="97" firstPageNumber="0" orientation="landscape" horizontalDpi="300" verticalDpi="300"/>
  <headerFooter>
    <oddFooter>&amp;RPage &amp;P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2"/>
  <sheetViews>
    <sheetView topLeftCell="A16" zoomScaleNormal="100" workbookViewId="0">
      <selection activeCell="J27" sqref="J27"/>
    </sheetView>
  </sheetViews>
  <sheetFormatPr baseColWidth="10" defaultColWidth="11" defaultRowHeight="13.2" x14ac:dyDescent="0.25"/>
  <cols>
    <col min="1" max="1" width="10" customWidth="1"/>
    <col min="7" max="7" width="13.5546875" customWidth="1"/>
  </cols>
  <sheetData>
    <row r="1" spans="1:9" x14ac:dyDescent="0.25">
      <c r="A1" s="35" t="s">
        <v>19</v>
      </c>
      <c r="B1" s="36"/>
      <c r="C1" s="435" t="s">
        <v>0</v>
      </c>
      <c r="D1" s="435"/>
      <c r="E1" s="435"/>
      <c r="F1" s="37" t="str">
        <f>Coordonnées!C1</f>
        <v>YVOIR</v>
      </c>
      <c r="G1" s="36"/>
      <c r="H1" s="37" t="s">
        <v>6</v>
      </c>
      <c r="I1" s="38">
        <f>Coordonnées!E1</f>
        <v>91141</v>
      </c>
    </row>
    <row r="2" spans="1:9" x14ac:dyDescent="0.25">
      <c r="A2" s="39"/>
      <c r="B2" s="33"/>
      <c r="C2" s="40"/>
      <c r="D2" s="33"/>
      <c r="E2" s="33"/>
      <c r="F2" s="40"/>
      <c r="G2" s="33"/>
      <c r="H2" s="40" t="s">
        <v>7</v>
      </c>
      <c r="I2" s="41">
        <f>Coordonnées!E2</f>
        <v>2021</v>
      </c>
    </row>
    <row r="3" spans="1:9" ht="18" customHeight="1" x14ac:dyDescent="0.25"/>
    <row r="4" spans="1:9" s="44" customFormat="1" ht="18" customHeight="1" x14ac:dyDescent="0.25">
      <c r="A4" s="42"/>
      <c r="B4" s="436" t="s">
        <v>20</v>
      </c>
      <c r="C4" s="436"/>
      <c r="D4" s="436"/>
      <c r="E4" s="436"/>
      <c r="F4" s="436"/>
      <c r="G4" s="436"/>
      <c r="H4" s="43"/>
    </row>
    <row r="5" spans="1:9" s="24" customFormat="1" ht="18" customHeight="1" x14ac:dyDescent="0.25">
      <c r="A5" s="45">
        <v>1</v>
      </c>
      <c r="B5" s="46" t="s">
        <v>21</v>
      </c>
      <c r="C5" s="47"/>
      <c r="D5" s="47"/>
      <c r="E5" s="47"/>
      <c r="F5" s="47"/>
      <c r="G5" s="48"/>
      <c r="H5" s="49"/>
    </row>
    <row r="6" spans="1:9" s="24" customFormat="1" ht="18" customHeight="1" x14ac:dyDescent="0.25">
      <c r="A6" s="45"/>
      <c r="B6" s="50"/>
      <c r="C6" s="51" t="s">
        <v>22</v>
      </c>
      <c r="D6" s="52"/>
      <c r="E6" s="52"/>
      <c r="F6" s="52"/>
      <c r="G6" s="53"/>
      <c r="H6" s="49"/>
    </row>
    <row r="7" spans="1:9" s="24" customFormat="1" ht="18" customHeight="1" x14ac:dyDescent="0.25">
      <c r="A7" s="45"/>
      <c r="B7" s="50"/>
      <c r="C7" s="51" t="s">
        <v>23</v>
      </c>
      <c r="D7" s="52"/>
      <c r="E7" s="52"/>
      <c r="F7" s="52"/>
      <c r="G7" s="53"/>
      <c r="H7" s="49"/>
      <c r="I7" s="54"/>
    </row>
    <row r="8" spans="1:9" s="24" customFormat="1" ht="28.2" customHeight="1" x14ac:dyDescent="0.25">
      <c r="A8" s="45">
        <v>2</v>
      </c>
      <c r="B8" s="50" t="s">
        <v>24</v>
      </c>
      <c r="C8" s="52"/>
      <c r="D8" s="52"/>
      <c r="E8" s="52"/>
      <c r="F8" s="52"/>
      <c r="G8" s="53"/>
      <c r="H8" s="49"/>
    </row>
    <row r="9" spans="1:9" s="24" customFormat="1" ht="18" customHeight="1" x14ac:dyDescent="0.25">
      <c r="A9" s="45"/>
      <c r="B9" s="50"/>
      <c r="C9" s="51" t="s">
        <v>25</v>
      </c>
      <c r="D9" s="52"/>
      <c r="E9" s="52"/>
      <c r="F9" s="52"/>
      <c r="G9" s="53"/>
      <c r="H9" s="49"/>
    </row>
    <row r="10" spans="1:9" s="24" customFormat="1" ht="18" customHeight="1" x14ac:dyDescent="0.25">
      <c r="A10" s="45"/>
      <c r="B10" s="50"/>
      <c r="C10" s="51" t="s">
        <v>26</v>
      </c>
      <c r="D10" s="52"/>
      <c r="E10" s="52"/>
      <c r="F10" s="52"/>
      <c r="G10" s="53"/>
      <c r="H10" s="49"/>
    </row>
    <row r="11" spans="1:9" s="24" customFormat="1" ht="18" customHeight="1" x14ac:dyDescent="0.25">
      <c r="A11" s="45"/>
      <c r="B11" s="50"/>
      <c r="C11" s="51" t="s">
        <v>27</v>
      </c>
      <c r="D11" s="52"/>
      <c r="E11" s="52"/>
      <c r="F11" s="52"/>
      <c r="G11" s="53"/>
      <c r="H11" s="49"/>
    </row>
    <row r="12" spans="1:9" s="24" customFormat="1" ht="18" customHeight="1" x14ac:dyDescent="0.25">
      <c r="A12" s="45"/>
      <c r="B12" s="50"/>
      <c r="C12" s="51" t="s">
        <v>28</v>
      </c>
      <c r="D12" s="52"/>
      <c r="E12" s="52"/>
      <c r="F12" s="52"/>
      <c r="G12" s="53"/>
      <c r="H12" s="49"/>
    </row>
    <row r="13" spans="1:9" s="24" customFormat="1" ht="18" customHeight="1" x14ac:dyDescent="0.25">
      <c r="A13" s="45"/>
      <c r="B13" s="50"/>
      <c r="C13" s="51" t="s">
        <v>29</v>
      </c>
      <c r="D13" s="52"/>
      <c r="E13" s="52"/>
      <c r="F13" s="52"/>
      <c r="G13" s="53"/>
      <c r="H13" s="49"/>
    </row>
    <row r="14" spans="1:9" s="24" customFormat="1" ht="18" customHeight="1" x14ac:dyDescent="0.25">
      <c r="A14" s="45"/>
      <c r="B14" s="50"/>
      <c r="C14" s="51" t="s">
        <v>30</v>
      </c>
      <c r="D14" s="52"/>
      <c r="E14" s="52"/>
      <c r="F14" s="52"/>
      <c r="G14" s="53"/>
      <c r="H14" s="49"/>
    </row>
    <row r="15" spans="1:9" s="24" customFormat="1" ht="18" customHeight="1" x14ac:dyDescent="0.25">
      <c r="A15" s="45"/>
      <c r="B15" s="50"/>
      <c r="C15" s="51" t="s">
        <v>31</v>
      </c>
      <c r="D15" s="52"/>
      <c r="E15" s="52"/>
      <c r="F15" s="52"/>
      <c r="G15" s="53"/>
      <c r="H15" s="49"/>
    </row>
    <row r="16" spans="1:9" s="24" customFormat="1" ht="28.2" customHeight="1" x14ac:dyDescent="0.25">
      <c r="A16" s="45">
        <v>3</v>
      </c>
      <c r="B16" s="50" t="s">
        <v>32</v>
      </c>
      <c r="C16" s="52"/>
      <c r="D16" s="52"/>
      <c r="E16" s="52"/>
      <c r="F16" s="52"/>
      <c r="G16" s="53"/>
      <c r="H16" s="49"/>
    </row>
    <row r="17" spans="1:8" s="24" customFormat="1" ht="18" customHeight="1" x14ac:dyDescent="0.25">
      <c r="A17" s="45"/>
      <c r="B17" s="50"/>
      <c r="C17" s="51" t="s">
        <v>33</v>
      </c>
      <c r="D17" s="52"/>
      <c r="E17" s="52"/>
      <c r="F17" s="52"/>
      <c r="G17" s="53"/>
      <c r="H17" s="49"/>
    </row>
    <row r="18" spans="1:8" s="24" customFormat="1" ht="28.2" customHeight="1" x14ac:dyDescent="0.25">
      <c r="A18" s="45">
        <v>4</v>
      </c>
      <c r="B18" s="50" t="s">
        <v>34</v>
      </c>
      <c r="C18" s="52"/>
      <c r="D18" s="52"/>
      <c r="E18" s="52"/>
      <c r="F18" s="52"/>
      <c r="G18" s="53"/>
      <c r="H18" s="49"/>
    </row>
    <row r="19" spans="1:8" s="24" customFormat="1" ht="28.2" customHeight="1" x14ac:dyDescent="0.25">
      <c r="A19" s="45">
        <v>5</v>
      </c>
      <c r="B19" s="50" t="s">
        <v>35</v>
      </c>
      <c r="C19" s="52"/>
      <c r="D19" s="52"/>
      <c r="E19" s="52"/>
      <c r="F19" s="52"/>
      <c r="G19" s="53"/>
      <c r="H19" s="49"/>
    </row>
    <row r="20" spans="1:8" s="24" customFormat="1" ht="18" customHeight="1" x14ac:dyDescent="0.25">
      <c r="A20" s="45"/>
      <c r="B20" s="50"/>
      <c r="C20" s="51" t="s">
        <v>36</v>
      </c>
      <c r="D20" s="52"/>
      <c r="E20" s="52"/>
      <c r="F20" s="52"/>
      <c r="G20" s="53"/>
      <c r="H20" s="49"/>
    </row>
    <row r="21" spans="1:8" s="24" customFormat="1" ht="18" customHeight="1" x14ac:dyDescent="0.25">
      <c r="A21" s="45"/>
      <c r="B21" s="50"/>
      <c r="C21" s="51" t="s">
        <v>37</v>
      </c>
      <c r="D21" s="52"/>
      <c r="E21" s="52"/>
      <c r="F21" s="52"/>
      <c r="G21" s="53"/>
      <c r="H21" s="49"/>
    </row>
    <row r="22" spans="1:8" s="24" customFormat="1" ht="28.2" customHeight="1" x14ac:dyDescent="0.25">
      <c r="A22" s="45">
        <v>6</v>
      </c>
      <c r="B22" s="50" t="s">
        <v>38</v>
      </c>
      <c r="C22" s="52"/>
      <c r="D22" s="52"/>
      <c r="E22" s="52"/>
      <c r="F22" s="52"/>
      <c r="G22" s="53"/>
      <c r="H22" s="49"/>
    </row>
    <row r="23" spans="1:8" s="24" customFormat="1" ht="18" customHeight="1" x14ac:dyDescent="0.25">
      <c r="A23" s="45"/>
      <c r="B23" s="50"/>
      <c r="C23" s="51" t="s">
        <v>39</v>
      </c>
      <c r="D23" s="55"/>
      <c r="E23" s="55"/>
      <c r="F23" s="52"/>
      <c r="G23" s="53"/>
      <c r="H23" s="49"/>
    </row>
    <row r="24" spans="1:8" s="24" customFormat="1" ht="18" customHeight="1" x14ac:dyDescent="0.25">
      <c r="A24" s="45"/>
      <c r="B24" s="50"/>
      <c r="C24" s="51" t="s">
        <v>40</v>
      </c>
      <c r="D24" s="52"/>
      <c r="E24" s="52"/>
      <c r="F24" s="52"/>
      <c r="G24" s="53"/>
      <c r="H24" s="49"/>
    </row>
    <row r="25" spans="1:8" s="24" customFormat="1" ht="28.2" customHeight="1" x14ac:dyDescent="0.25">
      <c r="A25" s="45">
        <v>7</v>
      </c>
      <c r="B25" s="56" t="s">
        <v>41</v>
      </c>
      <c r="C25" s="52"/>
      <c r="D25" s="52"/>
      <c r="E25" s="52"/>
      <c r="F25" s="52"/>
      <c r="G25" s="53"/>
      <c r="H25" s="49"/>
    </row>
    <row r="26" spans="1:8" s="24" customFormat="1" ht="28.2" customHeight="1" x14ac:dyDescent="0.25">
      <c r="A26" s="45">
        <v>8</v>
      </c>
      <c r="B26" s="56" t="s">
        <v>42</v>
      </c>
      <c r="C26" s="52"/>
      <c r="D26" s="52"/>
      <c r="E26" s="52"/>
      <c r="F26" s="52"/>
      <c r="G26" s="53"/>
      <c r="H26" s="49"/>
    </row>
    <row r="27" spans="1:8" s="24" customFormat="1" ht="28.2" customHeight="1" x14ac:dyDescent="0.25">
      <c r="A27" s="45">
        <v>9</v>
      </c>
      <c r="B27" s="56" t="s">
        <v>43</v>
      </c>
      <c r="C27" s="52"/>
      <c r="D27" s="52"/>
      <c r="E27" s="52"/>
      <c r="F27" s="52"/>
      <c r="G27" s="53"/>
      <c r="H27" s="49"/>
    </row>
    <row r="28" spans="1:8" s="24" customFormat="1" ht="28.2" customHeight="1" x14ac:dyDescent="0.25">
      <c r="A28" s="45">
        <v>10</v>
      </c>
      <c r="B28" s="56" t="s">
        <v>44</v>
      </c>
      <c r="C28" s="52"/>
      <c r="D28" s="52"/>
      <c r="E28" s="52"/>
      <c r="F28" s="52"/>
      <c r="G28" s="53"/>
      <c r="H28" s="49"/>
    </row>
    <row r="29" spans="1:8" s="24" customFormat="1" ht="28.2" customHeight="1" x14ac:dyDescent="0.25">
      <c r="A29" s="45">
        <v>11</v>
      </c>
      <c r="B29" s="56" t="s">
        <v>45</v>
      </c>
      <c r="C29" s="52"/>
      <c r="D29" s="52"/>
      <c r="E29" s="52"/>
      <c r="F29" s="52"/>
      <c r="G29" s="53"/>
      <c r="H29" s="49"/>
    </row>
    <row r="30" spans="1:8" s="24" customFormat="1" ht="28.2" customHeight="1" x14ac:dyDescent="0.25">
      <c r="A30" s="45">
        <v>12</v>
      </c>
      <c r="B30" s="56" t="s">
        <v>46</v>
      </c>
      <c r="C30" s="57"/>
      <c r="D30" s="52"/>
      <c r="E30" s="52"/>
      <c r="F30" s="52"/>
      <c r="G30" s="53"/>
      <c r="H30" s="49"/>
    </row>
    <row r="31" spans="1:8" s="24" customFormat="1" ht="28.2" customHeight="1" x14ac:dyDescent="0.25">
      <c r="A31" s="45">
        <v>13</v>
      </c>
      <c r="B31" s="437" t="s">
        <v>47</v>
      </c>
      <c r="C31" s="437"/>
      <c r="D31" s="437"/>
      <c r="E31" s="437"/>
      <c r="F31" s="437"/>
      <c r="G31" s="437"/>
      <c r="H31" s="49"/>
    </row>
    <row r="32" spans="1:8" s="24" customFormat="1" ht="18" customHeight="1" x14ac:dyDescent="0.25">
      <c r="A32" s="45"/>
      <c r="B32" s="58"/>
      <c r="C32" s="52"/>
      <c r="D32" s="52"/>
      <c r="E32" s="52"/>
      <c r="F32" s="52"/>
      <c r="G32" s="53"/>
      <c r="H32" s="49"/>
    </row>
    <row r="33" spans="1:8" s="24" customFormat="1" ht="18" customHeight="1" x14ac:dyDescent="0.25">
      <c r="A33" s="45"/>
      <c r="B33" s="58"/>
      <c r="C33" s="52"/>
      <c r="D33" s="52"/>
      <c r="E33" s="52"/>
      <c r="F33" s="52"/>
      <c r="G33" s="53"/>
      <c r="H33" s="49"/>
    </row>
    <row r="34" spans="1:8" s="24" customFormat="1" ht="18" customHeight="1" x14ac:dyDescent="0.25">
      <c r="A34" s="45"/>
      <c r="B34" s="58"/>
      <c r="C34" s="52"/>
      <c r="D34" s="52"/>
      <c r="E34" s="52"/>
      <c r="F34" s="52"/>
      <c r="G34" s="53"/>
      <c r="H34" s="49"/>
    </row>
    <row r="35" spans="1:8" s="24" customFormat="1" ht="18" customHeight="1" x14ac:dyDescent="0.25">
      <c r="A35" s="59"/>
      <c r="B35" s="60"/>
      <c r="C35" s="61"/>
      <c r="D35" s="61"/>
      <c r="E35" s="61"/>
      <c r="F35" s="61"/>
      <c r="G35" s="62"/>
      <c r="H35" s="49"/>
    </row>
    <row r="36" spans="1:8" s="44" customFormat="1" ht="18" customHeight="1" x14ac:dyDescent="0.25"/>
    <row r="37" spans="1:8" s="44" customFormat="1" ht="15" customHeight="1" x14ac:dyDescent="0.25"/>
    <row r="38" spans="1:8" s="44" customFormat="1" ht="15" customHeight="1" x14ac:dyDescent="0.25"/>
    <row r="39" spans="1:8" s="44" customFormat="1" ht="15" customHeight="1" x14ac:dyDescent="0.25"/>
    <row r="40" spans="1:8" s="44" customFormat="1" ht="15" customHeight="1" x14ac:dyDescent="0.25"/>
    <row r="41" spans="1:8" s="44" customFormat="1" ht="15" customHeight="1" x14ac:dyDescent="0.25"/>
    <row r="42" spans="1:8" s="44" customFormat="1" ht="15" customHeight="1" x14ac:dyDescent="0.25"/>
    <row r="43" spans="1:8" s="44" customFormat="1" ht="15" customHeight="1" x14ac:dyDescent="0.25"/>
    <row r="44" spans="1:8" s="44" customFormat="1" ht="15" customHeight="1" x14ac:dyDescent="0.25"/>
    <row r="45" spans="1:8" s="44" customFormat="1" ht="15" customHeight="1" x14ac:dyDescent="0.25"/>
    <row r="46" spans="1:8" s="44" customFormat="1" ht="15" customHeight="1" x14ac:dyDescent="0.25"/>
    <row r="47" spans="1:8" s="44" customFormat="1" ht="15" customHeight="1" x14ac:dyDescent="0.25"/>
    <row r="48" spans="1:8" s="44" customFormat="1" ht="15" customHeight="1" x14ac:dyDescent="0.25"/>
    <row r="49" s="44" customFormat="1" ht="15" customHeight="1" x14ac:dyDescent="0.25"/>
    <row r="50" s="44" customFormat="1" ht="15" customHeight="1" x14ac:dyDescent="0.25"/>
    <row r="51" s="44" customFormat="1" ht="15" customHeight="1" x14ac:dyDescent="0.25"/>
    <row r="52" s="44" customFormat="1" ht="15" customHeight="1" x14ac:dyDescent="0.25"/>
    <row r="53" s="44" customFormat="1" ht="15" customHeight="1" x14ac:dyDescent="0.25"/>
    <row r="54" s="44" customFormat="1" ht="15" customHeight="1" x14ac:dyDescent="0.25"/>
    <row r="55" s="44" customFormat="1" ht="15" customHeight="1" x14ac:dyDescent="0.25"/>
    <row r="56" s="44" customFormat="1" ht="15" customHeight="1" x14ac:dyDescent="0.25"/>
    <row r="57" s="44" customFormat="1" ht="15" customHeight="1" x14ac:dyDescent="0.25"/>
    <row r="58" s="44" customFormat="1" ht="15" customHeight="1" x14ac:dyDescent="0.25"/>
    <row r="59" s="44" customFormat="1" ht="15" customHeight="1" x14ac:dyDescent="0.25"/>
    <row r="60" s="44" customFormat="1" ht="15" customHeight="1" x14ac:dyDescent="0.25"/>
    <row r="61" s="44" customFormat="1" ht="15" customHeight="1" x14ac:dyDescent="0.25"/>
    <row r="62" s="44" customFormat="1" ht="15" customHeight="1" x14ac:dyDescent="0.25"/>
  </sheetData>
  <mergeCells count="3">
    <mergeCell ref="C1:E1"/>
    <mergeCell ref="B4:G4"/>
    <mergeCell ref="B31:G31"/>
  </mergeCells>
  <hyperlinks>
    <hyperlink ref="C6" location="'Carte Identité'!A1" display="1-a: Carte d'identité de la commune" xr:uid="{00000000-0004-0000-0200-000000000000}"/>
    <hyperlink ref="C7" location="'Résultat Budgétaire'!A1" display="1-b: Evolution des résultats bugétaires ordinaires" xr:uid="{00000000-0004-0000-0200-000001000000}"/>
    <hyperlink ref="C9" location="'Taux de réalisation du budget'!A1" display="2-1: Recettes et dépenses ordinaires et taux de réalisation du budget" xr:uid="{00000000-0004-0000-0200-000002000000}"/>
    <hyperlink ref="C10" location="'Recettes budgétaires ordinaires'!A1" display="2-2: Les recettes ordinaires" xr:uid="{00000000-0004-0000-0200-000003000000}"/>
    <hyperlink ref="C11" location="'Dépenses budgétaires ordinaires'!A1" display="2-3: Les dépenses ordinaires" xr:uid="{00000000-0004-0000-0200-000004000000}"/>
    <hyperlink ref="C12" location="'dépenses de personnel'!A1" display="2-4: Les dépenses de personnel" xr:uid="{00000000-0004-0000-0200-000005000000}"/>
    <hyperlink ref="C13" location="'Investissements extraordinaires'!A1" display="2-5: Les dépenses extraordinaires d'investissement" xr:uid="{00000000-0004-0000-0200-000006000000}"/>
    <hyperlink ref="C14" location="'Investissements extraordinaires'!A67" display="2-6: Le financement des investissements:" xr:uid="{00000000-0004-0000-0200-000007000000}"/>
    <hyperlink ref="C15" location="'Investissements extraordinaires'!A98" display="2-7: Le financement des investissements les imputations:" xr:uid="{00000000-0004-0000-0200-000008000000}"/>
    <hyperlink ref="C17" location="'compte de résultats'!A1" display="3-1 Evolution des charges et produits courants " xr:uid="{00000000-0004-0000-0200-000009000000}"/>
    <hyperlink ref="C20" location="Dette!A1" display="5-1 La dette financière (investissements + assainissement)" xr:uid="{00000000-0004-0000-0200-00000A000000}"/>
    <hyperlink ref="C21" location="Dette!A47" display="5-2 La dette à court terme (Fournisseurs, tiers …)" xr:uid="{00000000-0004-0000-0200-00000B000000}"/>
    <hyperlink ref="C23" location="Trésorerie!A1" display="6-1 Etat et rendement de la trésorerie" xr:uid="{00000000-0004-0000-0200-00000C000000}"/>
    <hyperlink ref="C24" location="'Trésorerie 2'!A1" display="6-2 Evolution sur le dernier exercice" xr:uid="{00000000-0004-0000-0200-00000D000000}"/>
    <hyperlink ref="B25" location="'Réserves et provisions'!A1" display="Etat des réserves et des provisions" xr:uid="{00000000-0004-0000-0200-00000E000000}"/>
    <hyperlink ref="B26" location="'Actifs immobilisés'!A1" display="Tableau synthétique des mutations de l'actif immobilisé" xr:uid="{00000000-0004-0000-0200-00000F000000}"/>
    <hyperlink ref="B27" location="'hors bilan'!A1" display="Droits et engagements hors bilan" xr:uid="{00000000-0004-0000-0200-000010000000}"/>
    <hyperlink ref="B28" location="'Tiers subsidiés'!A1" display="Récapitulatif par secteur des tiers disposant d'une aide financière" xr:uid="{00000000-0004-0000-0200-000011000000}"/>
    <hyperlink ref="B29" location="'Principaux fournisseurs'!A1" display="Les principaux fournisseurs" xr:uid="{00000000-0004-0000-0200-000012000000}"/>
    <hyperlink ref="B30" location="ratios!A1" display="Indicateurs et ratios" xr:uid="{00000000-0004-0000-0200-000013000000}"/>
    <hyperlink ref="B31" location="Commentaires!A1" display="Note du Receveur, explication des principaux écarts" xr:uid="{00000000-0004-0000-0200-000014000000}"/>
  </hyperlinks>
  <pageMargins left="0.35416666666666702" right="0.35416666666666702" top="0.39374999999999999" bottom="0.51180555555555496" header="0.51180555555555496" footer="0.51180555555555496"/>
  <pageSetup paperSize="9" firstPageNumber="0" fitToWidth="0" orientation="landscape" horizontalDpi="300" verticalDpi="300"/>
  <headerFooter>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6"/>
  <sheetViews>
    <sheetView zoomScaleNormal="100" workbookViewId="0"/>
  </sheetViews>
  <sheetFormatPr baseColWidth="10" defaultColWidth="11" defaultRowHeight="13.2" x14ac:dyDescent="0.25"/>
  <cols>
    <col min="1" max="1" width="28.109375" customWidth="1"/>
    <col min="2" max="2" width="10.109375" customWidth="1"/>
    <col min="3" max="3" width="10" customWidth="1"/>
    <col min="5" max="5" width="10.6640625" customWidth="1"/>
  </cols>
  <sheetData>
    <row r="1" spans="1:14" x14ac:dyDescent="0.25">
      <c r="A1" s="35" t="s">
        <v>19</v>
      </c>
      <c r="B1" s="36"/>
      <c r="C1" s="36"/>
      <c r="D1" s="441" t="s">
        <v>0</v>
      </c>
      <c r="E1" s="441"/>
      <c r="F1" s="441"/>
      <c r="G1" s="442" t="str">
        <f>Coordonnées!C1</f>
        <v>YVOIR</v>
      </c>
      <c r="H1" s="442"/>
      <c r="I1" s="442"/>
      <c r="J1" s="36"/>
      <c r="K1" s="37" t="s">
        <v>6</v>
      </c>
      <c r="L1" s="38">
        <f>Coordonnées!E1</f>
        <v>91141</v>
      </c>
      <c r="M1" s="28"/>
      <c r="N1" s="12"/>
    </row>
    <row r="2" spans="1:14" x14ac:dyDescent="0.25">
      <c r="A2" s="39"/>
      <c r="B2" s="33"/>
      <c r="C2" s="40"/>
      <c r="D2" s="33"/>
      <c r="E2" s="33"/>
      <c r="F2" s="40"/>
      <c r="G2" s="33"/>
      <c r="H2" s="33"/>
      <c r="I2" s="33"/>
      <c r="J2" s="33"/>
      <c r="K2" s="40" t="s">
        <v>7</v>
      </c>
      <c r="L2" s="41">
        <f>Coordonnées!E2</f>
        <v>2021</v>
      </c>
      <c r="M2" s="28"/>
      <c r="N2" s="12"/>
    </row>
    <row r="4" spans="1:14" x14ac:dyDescent="0.25">
      <c r="A4" s="63" t="s">
        <v>48</v>
      </c>
    </row>
    <row r="5" spans="1:14" x14ac:dyDescent="0.25">
      <c r="A5" s="1" t="s">
        <v>49</v>
      </c>
      <c r="D5" s="64" t="s">
        <v>50</v>
      </c>
      <c r="E5" s="65"/>
      <c r="F5" s="66">
        <f>L2</f>
        <v>2021</v>
      </c>
      <c r="G5" s="65"/>
      <c r="H5" s="65"/>
    </row>
    <row r="6" spans="1:14" x14ac:dyDescent="0.25">
      <c r="A6" s="1"/>
    </row>
    <row r="7" spans="1:14" x14ac:dyDescent="0.25">
      <c r="A7" s="67" t="s">
        <v>51</v>
      </c>
      <c r="B7" s="67" t="s">
        <v>52</v>
      </c>
      <c r="C7" s="67" t="s">
        <v>53</v>
      </c>
    </row>
    <row r="8" spans="1:14" x14ac:dyDescent="0.25">
      <c r="A8" s="1"/>
      <c r="B8" s="67">
        <f>L2</f>
        <v>2021</v>
      </c>
    </row>
    <row r="9" spans="1:14" x14ac:dyDescent="0.25">
      <c r="A9" s="68" t="s">
        <v>54</v>
      </c>
      <c r="B9" s="68">
        <f>L2</f>
        <v>2021</v>
      </c>
      <c r="C9" s="417">
        <v>56.84</v>
      </c>
      <c r="F9" s="24"/>
      <c r="G9" s="24"/>
      <c r="H9" s="24"/>
      <c r="I9" s="24"/>
    </row>
    <row r="10" spans="1:14" x14ac:dyDescent="0.25">
      <c r="A10" s="12"/>
      <c r="B10" s="12"/>
      <c r="C10" s="29"/>
      <c r="D10" t="s">
        <v>55</v>
      </c>
      <c r="F10" s="24"/>
      <c r="G10" s="24"/>
      <c r="H10" s="24"/>
    </row>
    <row r="11" spans="1:14" x14ac:dyDescent="0.25">
      <c r="C11" s="69"/>
      <c r="D11" s="12" t="s">
        <v>56</v>
      </c>
      <c r="E11" s="12"/>
      <c r="F11" s="12"/>
    </row>
    <row r="12" spans="1:14" x14ac:dyDescent="0.25">
      <c r="A12" s="70" t="s">
        <v>57</v>
      </c>
      <c r="B12" s="68">
        <f>B13-1</f>
        <v>2018</v>
      </c>
      <c r="C12" s="418">
        <v>9168</v>
      </c>
      <c r="D12" s="71">
        <f>IF(C9=0,"",C12/C9)</f>
        <v>161.29486277269527</v>
      </c>
      <c r="E12" s="12"/>
      <c r="F12" s="12"/>
    </row>
    <row r="13" spans="1:14" x14ac:dyDescent="0.25">
      <c r="A13" s="28"/>
      <c r="B13" s="68">
        <f>B14-1</f>
        <v>2019</v>
      </c>
      <c r="C13" s="420">
        <v>9159</v>
      </c>
      <c r="D13" s="71">
        <f>IF(C9=0,"",C13/C9)</f>
        <v>161.1365235749472</v>
      </c>
    </row>
    <row r="14" spans="1:14" x14ac:dyDescent="0.25">
      <c r="A14" s="28"/>
      <c r="B14" s="68">
        <f>B15-1</f>
        <v>2020</v>
      </c>
      <c r="C14" s="420">
        <v>9107</v>
      </c>
      <c r="D14" s="71">
        <f>IF(C9=0,"",C14/C9)</f>
        <v>160.22167487684729</v>
      </c>
    </row>
    <row r="15" spans="1:14" x14ac:dyDescent="0.25">
      <c r="A15" s="72"/>
      <c r="B15" s="68">
        <f>L2</f>
        <v>2021</v>
      </c>
      <c r="C15" s="420">
        <v>9177</v>
      </c>
      <c r="D15" s="71">
        <f>IF(C9=0,"",C15/C9)</f>
        <v>161.45320197044333</v>
      </c>
    </row>
    <row r="16" spans="1:14" x14ac:dyDescent="0.25">
      <c r="A16" s="73" t="s">
        <v>58</v>
      </c>
      <c r="B16" s="68">
        <f>B17-1</f>
        <v>2018</v>
      </c>
      <c r="C16" s="419">
        <v>913</v>
      </c>
    </row>
    <row r="17" spans="1:9" x14ac:dyDescent="0.25">
      <c r="A17" s="74" t="s">
        <v>59</v>
      </c>
      <c r="B17" s="68">
        <f>B18-1</f>
        <v>2019</v>
      </c>
      <c r="C17" s="419">
        <v>896</v>
      </c>
    </row>
    <row r="18" spans="1:9" x14ac:dyDescent="0.25">
      <c r="A18" s="74" t="s">
        <v>60</v>
      </c>
      <c r="B18" s="68">
        <f>B19-1</f>
        <v>2020</v>
      </c>
      <c r="C18" s="419">
        <v>887</v>
      </c>
    </row>
    <row r="19" spans="1:9" x14ac:dyDescent="0.25">
      <c r="A19" s="75" t="s">
        <v>61</v>
      </c>
      <c r="B19" s="68">
        <f>L2</f>
        <v>2021</v>
      </c>
      <c r="C19" s="419">
        <v>849</v>
      </c>
    </row>
    <row r="20" spans="1:9" x14ac:dyDescent="0.25">
      <c r="C20" s="69"/>
      <c r="D20" t="s">
        <v>62</v>
      </c>
    </row>
    <row r="21" spans="1:9" x14ac:dyDescent="0.25">
      <c r="A21" s="68" t="s">
        <v>63</v>
      </c>
      <c r="B21" s="68">
        <f>L2</f>
        <v>2021</v>
      </c>
      <c r="C21" s="421">
        <v>197</v>
      </c>
      <c r="D21" s="76">
        <f>IF(C15=0,"",C21*1000/C15)</f>
        <v>21.466710253895609</v>
      </c>
    </row>
    <row r="23" spans="1:9" x14ac:dyDescent="0.25">
      <c r="A23" t="s">
        <v>64</v>
      </c>
      <c r="B23" s="422" t="s">
        <v>590</v>
      </c>
      <c r="C23" s="77"/>
      <c r="D23" s="443" t="s">
        <v>65</v>
      </c>
      <c r="E23" s="443"/>
      <c r="F23" s="443"/>
      <c r="G23" s="423" t="s">
        <v>591</v>
      </c>
    </row>
    <row r="24" spans="1:9" x14ac:dyDescent="0.25">
      <c r="B24" s="65"/>
      <c r="C24" s="65"/>
      <c r="D24" s="65"/>
      <c r="E24" s="65"/>
      <c r="F24" s="65"/>
      <c r="G24" s="65"/>
      <c r="H24" s="65"/>
      <c r="I24" s="65"/>
    </row>
    <row r="25" spans="1:9" x14ac:dyDescent="0.25">
      <c r="A25" t="s">
        <v>66</v>
      </c>
      <c r="B25" s="438" t="s">
        <v>592</v>
      </c>
      <c r="C25" s="439"/>
      <c r="D25" s="444" t="s">
        <v>67</v>
      </c>
      <c r="E25" s="444"/>
      <c r="F25" s="424"/>
      <c r="G25" s="27"/>
      <c r="H25" s="65"/>
      <c r="I25" s="65"/>
    </row>
    <row r="26" spans="1:9" x14ac:dyDescent="0.25">
      <c r="A26" t="s">
        <v>68</v>
      </c>
      <c r="B26" s="438" t="s">
        <v>593</v>
      </c>
      <c r="C26" s="439"/>
      <c r="D26" s="65"/>
      <c r="E26" s="65"/>
      <c r="F26" s="65"/>
      <c r="G26" s="65"/>
      <c r="H26" s="65"/>
      <c r="I26" s="65"/>
    </row>
    <row r="27" spans="1:9" x14ac:dyDescent="0.25">
      <c r="A27" t="s">
        <v>69</v>
      </c>
      <c r="B27" s="425" t="s">
        <v>591</v>
      </c>
      <c r="C27" s="78"/>
      <c r="D27" s="78"/>
      <c r="E27" s="78"/>
      <c r="F27" s="78"/>
      <c r="G27" s="79"/>
      <c r="H27" s="65"/>
      <c r="I27" s="65"/>
    </row>
    <row r="28" spans="1:9" x14ac:dyDescent="0.25">
      <c r="A28" t="s">
        <v>70</v>
      </c>
      <c r="B28" s="426" t="s">
        <v>591</v>
      </c>
      <c r="C28" s="80"/>
      <c r="D28" s="80"/>
      <c r="E28" s="80"/>
      <c r="F28" s="80"/>
      <c r="G28" s="81"/>
      <c r="H28" s="65"/>
      <c r="I28" s="65"/>
    </row>
    <row r="29" spans="1:9" x14ac:dyDescent="0.25">
      <c r="A29" s="12"/>
      <c r="B29" s="19"/>
      <c r="C29" s="19"/>
      <c r="D29" s="19"/>
      <c r="E29" s="19"/>
      <c r="F29" s="19"/>
      <c r="G29" s="19"/>
      <c r="H29" s="19"/>
      <c r="I29" s="19"/>
    </row>
    <row r="30" spans="1:9" x14ac:dyDescent="0.25">
      <c r="A30" s="82"/>
      <c r="B30" s="440" t="s">
        <v>71</v>
      </c>
      <c r="C30" s="440"/>
      <c r="D30" s="440"/>
      <c r="E30" s="440"/>
      <c r="F30" s="440" t="s">
        <v>72</v>
      </c>
      <c r="G30" s="440"/>
      <c r="H30" s="440"/>
      <c r="I30" s="440"/>
    </row>
    <row r="31" spans="1:9" x14ac:dyDescent="0.25">
      <c r="A31" s="82"/>
      <c r="B31" s="83">
        <f>C31-1</f>
        <v>2018</v>
      </c>
      <c r="C31" s="83">
        <f>D31-1</f>
        <v>2019</v>
      </c>
      <c r="D31" s="83">
        <f>E31-1</f>
        <v>2020</v>
      </c>
      <c r="E31" s="83">
        <f>L2</f>
        <v>2021</v>
      </c>
      <c r="F31" s="84">
        <f>G31-1</f>
        <v>2018</v>
      </c>
      <c r="G31" s="84">
        <f>H31-1</f>
        <v>2019</v>
      </c>
      <c r="H31" s="84">
        <f>I31-1</f>
        <v>2020</v>
      </c>
      <c r="I31" s="84">
        <f>L2</f>
        <v>2021</v>
      </c>
    </row>
    <row r="32" spans="1:9" x14ac:dyDescent="0.25">
      <c r="A32" s="85" t="s">
        <v>73</v>
      </c>
      <c r="B32" s="86">
        <v>7.5</v>
      </c>
      <c r="C32" s="86">
        <v>7.5</v>
      </c>
      <c r="D32" s="86">
        <v>8</v>
      </c>
      <c r="E32" s="86">
        <v>8</v>
      </c>
      <c r="F32" s="86">
        <v>2400</v>
      </c>
      <c r="G32" s="86">
        <v>2400</v>
      </c>
      <c r="H32" s="86">
        <v>2600</v>
      </c>
      <c r="I32" s="86">
        <v>2600</v>
      </c>
    </row>
    <row r="33" spans="1:9" x14ac:dyDescent="0.25">
      <c r="A33" s="85" t="s">
        <v>74</v>
      </c>
      <c r="B33" s="87">
        <f>IF(B32=0,"",'Recettes budgétaires ordinaires'!B$21/B32)</f>
        <v>379880.52266666666</v>
      </c>
      <c r="C33" s="87">
        <f>IF(C32=0,"",'Recettes budgétaires ordinaires'!C$21/C32)</f>
        <v>415717.56266666669</v>
      </c>
      <c r="D33" s="87">
        <f>IF(D32=0,"",'Recettes budgétaires ordinaires'!D$21/D32)</f>
        <v>417562.72375</v>
      </c>
      <c r="E33" s="87">
        <f>IF(E32=0,"",'Recettes budgétaires ordinaires'!E$21/E32)</f>
        <v>390274.52875</v>
      </c>
      <c r="F33" s="87">
        <f>IF(F32=0,"",'Recettes budgétaires ordinaires'!B20/F32)</f>
        <v>661.56818333333331</v>
      </c>
      <c r="G33" s="87">
        <f>IF(G32=0,"",'Recettes budgétaires ordinaires'!C20/G32)</f>
        <v>622.11440416666665</v>
      </c>
      <c r="H33" s="87">
        <f>IF(H32=0,"",'Recettes budgétaires ordinaires'!D20/H32)</f>
        <v>680.07393846153843</v>
      </c>
      <c r="I33" s="87">
        <f>IF(I32=0,"",'Recettes budgétaires ordinaires'!E20/I32)</f>
        <v>627.09628846153851</v>
      </c>
    </row>
    <row r="34" spans="1:9" x14ac:dyDescent="0.25">
      <c r="A34" s="12" t="s">
        <v>75</v>
      </c>
      <c r="B34" s="12"/>
      <c r="C34" s="12"/>
      <c r="D34" s="12"/>
      <c r="E34" s="12"/>
      <c r="F34" s="12"/>
      <c r="G34" s="12"/>
      <c r="H34" s="12"/>
      <c r="I34" s="12"/>
    </row>
    <row r="36" spans="1:9" x14ac:dyDescent="0.25">
      <c r="A36" t="s">
        <v>76</v>
      </c>
      <c r="D36" s="427">
        <v>113</v>
      </c>
      <c r="E36" s="69" t="s">
        <v>77</v>
      </c>
      <c r="F36" s="88">
        <v>87.790000915527344</v>
      </c>
      <c r="G36" t="s">
        <v>78</v>
      </c>
    </row>
  </sheetData>
  <mergeCells count="8">
    <mergeCell ref="B26:C26"/>
    <mergeCell ref="B30:E30"/>
    <mergeCell ref="F30:I30"/>
    <mergeCell ref="D1:F1"/>
    <mergeCell ref="G1:I1"/>
    <mergeCell ref="D23:F23"/>
    <mergeCell ref="B25:C25"/>
    <mergeCell ref="D25:E25"/>
  </mergeCells>
  <pageMargins left="0.35416666666666702" right="0.35416666666666702" top="0.39374999999999999" bottom="0.51180555555555496" header="0.51180555555555496" footer="0.51180555555555496"/>
  <pageSetup paperSize="9" firstPageNumber="0" orientation="landscape" horizontalDpi="300" verticalDpi="300"/>
  <headerFooter>
    <oddFooter>&amp;RPage &amp;P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61"/>
  <sheetViews>
    <sheetView zoomScale="110" zoomScaleNormal="110" workbookViewId="0"/>
  </sheetViews>
  <sheetFormatPr baseColWidth="10" defaultColWidth="11" defaultRowHeight="13.2" x14ac:dyDescent="0.25"/>
  <cols>
    <col min="1" max="1" width="32.6640625" customWidth="1"/>
    <col min="2" max="5" width="14.33203125" customWidth="1"/>
    <col min="6" max="12" width="11.33203125" customWidth="1"/>
  </cols>
  <sheetData>
    <row r="1" spans="1:12" x14ac:dyDescent="0.25">
      <c r="A1" s="35" t="s">
        <v>19</v>
      </c>
      <c r="B1" s="36"/>
      <c r="C1" s="36"/>
      <c r="D1" s="37" t="s">
        <v>0</v>
      </c>
      <c r="E1" s="36"/>
      <c r="F1" s="441" t="str">
        <f>Coordonnées!C1</f>
        <v>YVOIR</v>
      </c>
      <c r="G1" s="441"/>
      <c r="H1" s="36"/>
      <c r="I1" s="36"/>
      <c r="J1" s="36"/>
      <c r="K1" s="37" t="s">
        <v>6</v>
      </c>
      <c r="L1" s="38">
        <f>Coordonnées!E1</f>
        <v>91141</v>
      </c>
    </row>
    <row r="2" spans="1:12" x14ac:dyDescent="0.25">
      <c r="A2" s="39"/>
      <c r="B2" s="40"/>
      <c r="C2" s="33"/>
      <c r="D2" s="33"/>
      <c r="E2" s="40"/>
      <c r="F2" s="33"/>
      <c r="G2" s="33"/>
      <c r="H2" s="33"/>
      <c r="I2" s="33"/>
      <c r="J2" s="33"/>
      <c r="K2" s="40" t="s">
        <v>7</v>
      </c>
      <c r="L2" s="41">
        <f>Coordonnées!E2</f>
        <v>2021</v>
      </c>
    </row>
    <row r="3" spans="1:12" x14ac:dyDescent="0.25">
      <c r="A3" s="36"/>
      <c r="B3" s="36"/>
      <c r="C3" s="36"/>
      <c r="D3" s="36"/>
      <c r="E3" s="36"/>
      <c r="F3" s="36"/>
      <c r="G3" s="36"/>
      <c r="H3" s="36"/>
    </row>
    <row r="4" spans="1:12" x14ac:dyDescent="0.25">
      <c r="A4" s="89" t="s">
        <v>48</v>
      </c>
    </row>
    <row r="5" spans="1:12" x14ac:dyDescent="0.25">
      <c r="A5" s="1" t="s">
        <v>79</v>
      </c>
    </row>
    <row r="8" spans="1:12" s="44" customFormat="1" ht="15" customHeight="1" x14ac:dyDescent="0.25">
      <c r="A8" s="90"/>
      <c r="B8" s="91" t="s">
        <v>80</v>
      </c>
      <c r="C8" s="92"/>
      <c r="D8" s="92"/>
      <c r="E8" s="93"/>
    </row>
    <row r="9" spans="1:12" s="44" customFormat="1" ht="15" customHeight="1" x14ac:dyDescent="0.25">
      <c r="A9" s="94" t="s">
        <v>81</v>
      </c>
      <c r="B9" s="95">
        <f>C9-1</f>
        <v>2018</v>
      </c>
      <c r="C9" s="95">
        <f>D9-1</f>
        <v>2019</v>
      </c>
      <c r="D9" s="95">
        <f>E9-1</f>
        <v>2020</v>
      </c>
      <c r="E9" s="95">
        <f>L2</f>
        <v>2021</v>
      </c>
    </row>
    <row r="10" spans="1:12" s="44" customFormat="1" ht="15" customHeight="1" x14ac:dyDescent="0.25">
      <c r="A10" s="96" t="s">
        <v>82</v>
      </c>
      <c r="B10" s="97">
        <v>1549397</v>
      </c>
      <c r="C10" s="97">
        <v>1523042.48</v>
      </c>
      <c r="D10" s="97">
        <v>912309.18</v>
      </c>
      <c r="E10" s="97">
        <v>1749605.52</v>
      </c>
    </row>
    <row r="11" spans="1:12" s="44" customFormat="1" ht="15" customHeight="1" x14ac:dyDescent="0.25">
      <c r="A11" s="98" t="s">
        <v>83</v>
      </c>
      <c r="B11" s="99">
        <v>-83684.06</v>
      </c>
      <c r="C11" s="99">
        <v>-671439.15</v>
      </c>
      <c r="D11" s="99">
        <v>-86509.52</v>
      </c>
      <c r="E11" s="99">
        <v>-183803.38</v>
      </c>
    </row>
    <row r="12" spans="1:12" s="44" customFormat="1" ht="15" customHeight="1" x14ac:dyDescent="0.25">
      <c r="A12" s="100" t="s">
        <v>84</v>
      </c>
      <c r="B12" s="101">
        <f>SUM(B10:B11)</f>
        <v>1465712.94</v>
      </c>
      <c r="C12" s="101">
        <f>SUM(C10:C11)</f>
        <v>851603.33</v>
      </c>
      <c r="D12" s="101">
        <f>SUM(D10:D11)</f>
        <v>825799.66</v>
      </c>
      <c r="E12" s="101">
        <f>SUM(E10:E11)</f>
        <v>1565802.1400000001</v>
      </c>
    </row>
    <row r="13" spans="1:12" s="44" customFormat="1" ht="15" customHeight="1" x14ac:dyDescent="0.25">
      <c r="A13" s="96" t="s">
        <v>85</v>
      </c>
      <c r="B13" s="102">
        <v>682576.49</v>
      </c>
      <c r="C13" s="102">
        <v>320903.21000000002</v>
      </c>
      <c r="D13" s="102">
        <v>686908.51</v>
      </c>
      <c r="E13" s="102">
        <v>156048.44</v>
      </c>
    </row>
    <row r="14" spans="1:12" s="44" customFormat="1" ht="15" customHeight="1" x14ac:dyDescent="0.25">
      <c r="A14" s="98" t="s">
        <v>86</v>
      </c>
      <c r="B14" s="102">
        <v>-68875</v>
      </c>
      <c r="C14" s="102">
        <v>-40000</v>
      </c>
      <c r="D14" s="102">
        <v>55000</v>
      </c>
      <c r="E14" s="102">
        <v>-115000</v>
      </c>
    </row>
    <row r="15" spans="1:12" s="44" customFormat="1" ht="15" customHeight="1" x14ac:dyDescent="0.25">
      <c r="A15" s="100" t="s">
        <v>87</v>
      </c>
      <c r="B15" s="101">
        <f>SUM(B13:B14)</f>
        <v>613701.49</v>
      </c>
      <c r="C15" s="101">
        <f>SUM(C13:C14)</f>
        <v>280903.21000000002</v>
      </c>
      <c r="D15" s="101">
        <f>SUM(D13:D14)</f>
        <v>741908.51</v>
      </c>
      <c r="E15" s="101">
        <f>SUM(E13:E14)</f>
        <v>41048.44</v>
      </c>
    </row>
    <row r="16" spans="1:12" s="44" customFormat="1" ht="15" customHeight="1" x14ac:dyDescent="0.25">
      <c r="A16" s="98" t="s">
        <v>88</v>
      </c>
      <c r="B16" s="97">
        <v>-800000</v>
      </c>
      <c r="C16" s="97">
        <v>-438277.29</v>
      </c>
      <c r="D16" s="97">
        <v>0</v>
      </c>
      <c r="E16" s="97">
        <v>-650000</v>
      </c>
    </row>
    <row r="17" spans="1:5" s="44" customFormat="1" ht="15" customHeight="1" x14ac:dyDescent="0.25">
      <c r="A17" s="103" t="s">
        <v>89</v>
      </c>
      <c r="B17" s="104">
        <f>B12+B15+B16</f>
        <v>1279414.43</v>
      </c>
      <c r="C17" s="104">
        <f>C12+C15+C16</f>
        <v>694229.25</v>
      </c>
      <c r="D17" s="104">
        <f>D12+D15+D16</f>
        <v>1567708.17</v>
      </c>
      <c r="E17" s="104">
        <f>E12+E15+E16</f>
        <v>956850.58000000007</v>
      </c>
    </row>
    <row r="18" spans="1:5" x14ac:dyDescent="0.25">
      <c r="A18" s="12"/>
      <c r="B18" s="12"/>
      <c r="C18" s="12"/>
      <c r="D18" s="12"/>
      <c r="E18" s="12"/>
    </row>
    <row r="19" spans="1:5" x14ac:dyDescent="0.25">
      <c r="A19" s="82"/>
      <c r="B19" s="29"/>
      <c r="C19" s="29"/>
      <c r="D19" s="29"/>
      <c r="E19" s="29"/>
    </row>
    <row r="20" spans="1:5" x14ac:dyDescent="0.25">
      <c r="A20" s="85"/>
      <c r="B20" s="12"/>
      <c r="C20" s="12"/>
      <c r="D20" s="12"/>
      <c r="E20" s="12"/>
    </row>
    <row r="21" spans="1:5" x14ac:dyDescent="0.25">
      <c r="A21" s="85"/>
      <c r="B21" s="12"/>
      <c r="C21" s="12"/>
      <c r="D21" s="12"/>
      <c r="E21" s="12"/>
    </row>
    <row r="22" spans="1:5" x14ac:dyDescent="0.25">
      <c r="A22" s="85"/>
      <c r="B22" s="12"/>
      <c r="C22" s="12"/>
      <c r="D22" s="12"/>
      <c r="E22" s="12"/>
    </row>
    <row r="23" spans="1:5" x14ac:dyDescent="0.25">
      <c r="A23" s="12"/>
      <c r="B23" s="12"/>
      <c r="C23" s="12"/>
      <c r="D23" s="12"/>
      <c r="E23" s="12"/>
    </row>
    <row r="38" spans="1:7" x14ac:dyDescent="0.25">
      <c r="A38" s="1" t="s">
        <v>90</v>
      </c>
      <c r="B38" s="445" t="s">
        <v>91</v>
      </c>
      <c r="C38" s="445"/>
      <c r="D38" s="445"/>
      <c r="E38" s="445"/>
    </row>
    <row r="40" spans="1:7" ht="15" customHeight="1" x14ac:dyDescent="0.25">
      <c r="A40" s="105"/>
      <c r="B40" s="446" t="s">
        <v>92</v>
      </c>
      <c r="C40" s="446"/>
      <c r="D40" s="446"/>
      <c r="E40" s="446"/>
      <c r="F40" s="106"/>
      <c r="G40" s="106"/>
    </row>
    <row r="41" spans="1:7" ht="15" customHeight="1" x14ac:dyDescent="0.25">
      <c r="A41" s="107"/>
      <c r="B41" s="108">
        <f>C41-1</f>
        <v>2018</v>
      </c>
      <c r="C41" s="108">
        <f>D41-1</f>
        <v>2019</v>
      </c>
      <c r="D41" s="108">
        <f>E41-1</f>
        <v>2020</v>
      </c>
      <c r="E41" s="108">
        <f>L2</f>
        <v>2021</v>
      </c>
      <c r="F41" s="109"/>
      <c r="G41" s="109"/>
    </row>
    <row r="42" spans="1:7" ht="15" customHeight="1" x14ac:dyDescent="0.25">
      <c r="A42" s="110" t="s">
        <v>93</v>
      </c>
      <c r="B42" s="111">
        <f>'Dépenses budgétaires ordinaires'!B18</f>
        <v>4509833.78</v>
      </c>
      <c r="C42" s="111">
        <f>'Dépenses budgétaires ordinaires'!C18</f>
        <v>4810983.13</v>
      </c>
      <c r="D42" s="111">
        <f>'Dépenses budgétaires ordinaires'!D18</f>
        <v>5040803.33</v>
      </c>
      <c r="E42" s="111">
        <f>'Dépenses budgétaires ordinaires'!E18</f>
        <v>5206108.5599999996</v>
      </c>
      <c r="F42" s="112"/>
      <c r="G42" s="112"/>
    </row>
    <row r="43" spans="1:7" ht="15" customHeight="1" x14ac:dyDescent="0.25">
      <c r="A43" s="110" t="s">
        <v>94</v>
      </c>
      <c r="B43" s="111">
        <f>'Dépenses budgétaires ordinaires'!B34</f>
        <v>1526039.11</v>
      </c>
      <c r="C43" s="111">
        <f>'Dépenses budgétaires ordinaires'!C34</f>
        <v>1487301.78</v>
      </c>
      <c r="D43" s="111">
        <f>'Dépenses budgétaires ordinaires'!D34</f>
        <v>1318907.93</v>
      </c>
      <c r="E43" s="111">
        <f>'Dépenses budgétaires ordinaires'!E34</f>
        <v>1541275.39</v>
      </c>
      <c r="F43" s="112"/>
      <c r="G43" s="112"/>
    </row>
    <row r="44" spans="1:7" ht="15" customHeight="1" x14ac:dyDescent="0.25">
      <c r="A44" s="110" t="s">
        <v>95</v>
      </c>
      <c r="B44" s="111">
        <f>'Dépenses budgétaires ordinaires'!B46</f>
        <v>3101380.21</v>
      </c>
      <c r="C44" s="111">
        <f>'Dépenses budgétaires ordinaires'!C46</f>
        <v>3023442.33</v>
      </c>
      <c r="D44" s="111">
        <f>'Dépenses budgétaires ordinaires'!D46</f>
        <v>3263835.14</v>
      </c>
      <c r="E44" s="111">
        <f>'Dépenses budgétaires ordinaires'!E46</f>
        <v>3373452.04</v>
      </c>
      <c r="F44" s="112"/>
      <c r="G44" s="112"/>
    </row>
    <row r="45" spans="1:7" ht="15" customHeight="1" x14ac:dyDescent="0.25">
      <c r="A45" s="110" t="s">
        <v>96</v>
      </c>
      <c r="B45" s="111">
        <f>'Dépenses budgétaires ordinaires'!B56</f>
        <v>855380.37</v>
      </c>
      <c r="C45" s="111">
        <f>'Dépenses budgétaires ordinaires'!C56</f>
        <v>918183.55</v>
      </c>
      <c r="D45" s="111">
        <f>'Dépenses budgétaires ordinaires'!D56</f>
        <v>996500.83</v>
      </c>
      <c r="E45" s="111">
        <f>'Dépenses budgétaires ordinaires'!E56</f>
        <v>949715.46</v>
      </c>
      <c r="F45" s="112"/>
      <c r="G45" s="112"/>
    </row>
    <row r="46" spans="1:7" ht="15" customHeight="1" x14ac:dyDescent="0.25">
      <c r="A46" s="113" t="s">
        <v>97</v>
      </c>
      <c r="B46" s="111">
        <f>'Dépenses budgétaires ordinaires'!B57</f>
        <v>68875</v>
      </c>
      <c r="C46" s="111">
        <f>'Dépenses budgétaires ordinaires'!C57</f>
        <v>40000</v>
      </c>
      <c r="D46" s="111">
        <f>'Dépenses budgétaires ordinaires'!D57</f>
        <v>1451302.27</v>
      </c>
      <c r="E46" s="111">
        <f>'Dépenses budgétaires ordinaires'!E57</f>
        <v>115000</v>
      </c>
      <c r="F46" s="112"/>
      <c r="G46" s="112"/>
    </row>
    <row r="47" spans="1:7" ht="15" customHeight="1" x14ac:dyDescent="0.25">
      <c r="A47" s="114" t="s">
        <v>98</v>
      </c>
      <c r="B47" s="115">
        <f>SUM(B42:B46)</f>
        <v>10061508.470000001</v>
      </c>
      <c r="C47" s="116">
        <f>SUM(C42:C46)</f>
        <v>10279910.790000001</v>
      </c>
      <c r="D47" s="116">
        <f>SUM(D42:D46)</f>
        <v>12071349.5</v>
      </c>
      <c r="E47" s="117">
        <f>SUM(E42:E46)</f>
        <v>11185551.449999999</v>
      </c>
      <c r="F47" s="118"/>
      <c r="G47" s="118"/>
    </row>
    <row r="48" spans="1:7" ht="15" customHeight="1" x14ac:dyDescent="0.25">
      <c r="A48" s="119" t="s">
        <v>99</v>
      </c>
      <c r="B48" s="120">
        <f>'Dépenses budgétaires ordinaires'!B59+'Dépenses budgétaires ordinaires'!B60</f>
        <v>266008.25</v>
      </c>
      <c r="C48" s="120">
        <f>'Dépenses budgétaires ordinaires'!C59+'Dépenses budgétaires ordinaires'!C60</f>
        <v>766723.58</v>
      </c>
      <c r="D48" s="120">
        <f>'Dépenses budgétaires ordinaires'!D59+'Dépenses budgétaires ordinaires'!D60</f>
        <v>257682.68</v>
      </c>
      <c r="E48" s="120">
        <f>'Dépenses budgétaires ordinaires'!E59+'Dépenses budgétaires ordinaires'!E60</f>
        <v>224425.76</v>
      </c>
      <c r="F48" s="112"/>
      <c r="G48" s="112"/>
    </row>
    <row r="49" spans="1:7" ht="15" customHeight="1" x14ac:dyDescent="0.25">
      <c r="A49" s="113" t="s">
        <v>97</v>
      </c>
      <c r="B49" s="121">
        <f>'Dépenses budgétaires ordinaires'!B61</f>
        <v>1000000</v>
      </c>
      <c r="C49" s="121">
        <f>'Dépenses budgétaires ordinaires'!C61</f>
        <v>952600</v>
      </c>
      <c r="D49" s="121">
        <f>'Dépenses budgétaires ordinaires'!D61</f>
        <v>0</v>
      </c>
      <c r="E49" s="121">
        <f>'Dépenses budgétaires ordinaires'!E61</f>
        <v>650000</v>
      </c>
      <c r="F49" s="112"/>
      <c r="G49" s="112"/>
    </row>
    <row r="50" spans="1:7" ht="15" customHeight="1" x14ac:dyDescent="0.25">
      <c r="A50" s="122" t="s">
        <v>100</v>
      </c>
      <c r="B50" s="115">
        <f>SUM(B47:B49)</f>
        <v>11327516.720000001</v>
      </c>
      <c r="C50" s="116">
        <f>SUM(C47:C49)</f>
        <v>11999234.370000001</v>
      </c>
      <c r="D50" s="116">
        <f>SUM(D47:D49)</f>
        <v>12329032.18</v>
      </c>
      <c r="E50" s="117">
        <f>SUM(E47:E49)</f>
        <v>12059977.209999999</v>
      </c>
      <c r="F50" s="118"/>
      <c r="G50" s="118"/>
    </row>
    <row r="51" spans="1:7" ht="15" customHeight="1" x14ac:dyDescent="0.25">
      <c r="A51" s="98"/>
      <c r="B51" s="43"/>
      <c r="C51" s="43"/>
      <c r="D51" s="43"/>
      <c r="E51" s="43"/>
    </row>
    <row r="52" spans="1:7" ht="15" customHeight="1" x14ac:dyDescent="0.25">
      <c r="A52" s="98"/>
      <c r="B52" s="447" t="s">
        <v>101</v>
      </c>
      <c r="C52" s="447"/>
      <c r="D52" s="447"/>
      <c r="E52" s="447"/>
    </row>
    <row r="53" spans="1:7" ht="15" customHeight="1" x14ac:dyDescent="0.25">
      <c r="A53" s="98"/>
      <c r="B53" s="123">
        <f>C53-1</f>
        <v>2018</v>
      </c>
      <c r="C53" s="123">
        <f>D53-1</f>
        <v>2019</v>
      </c>
      <c r="D53" s="123">
        <f>E53-1</f>
        <v>2020</v>
      </c>
      <c r="E53" s="123">
        <f>L2</f>
        <v>2021</v>
      </c>
    </row>
    <row r="54" spans="1:7" ht="15" customHeight="1" x14ac:dyDescent="0.25">
      <c r="A54" s="110" t="s">
        <v>102</v>
      </c>
      <c r="B54" s="124">
        <f>'Recettes budgétaires ordinaires'!B14</f>
        <v>785176.79</v>
      </c>
      <c r="C54" s="111">
        <f>'Recettes budgétaires ordinaires'!C14</f>
        <v>660087.68999999994</v>
      </c>
      <c r="D54" s="111">
        <f>'Recettes budgétaires ordinaires'!D14</f>
        <v>611397.68000000005</v>
      </c>
      <c r="E54" s="111">
        <f>'Recettes budgétaires ordinaires'!E14</f>
        <v>591351</v>
      </c>
    </row>
    <row r="55" spans="1:7" ht="15" customHeight="1" x14ac:dyDescent="0.25">
      <c r="A55" s="110" t="s">
        <v>95</v>
      </c>
      <c r="B55" s="124">
        <f>'Recettes budgétaires ordinaires'!B43</f>
        <v>9712717.6999999993</v>
      </c>
      <c r="C55" s="124">
        <f>'Recettes budgétaires ordinaires'!C43</f>
        <v>9736789.3499999996</v>
      </c>
      <c r="D55" s="124">
        <f>'Recettes budgétaires ordinaires'!D43</f>
        <v>10535644.25</v>
      </c>
      <c r="E55" s="124">
        <f>'Recettes budgétaires ordinaires'!E43</f>
        <v>10474866.720000001</v>
      </c>
    </row>
    <row r="56" spans="1:7" ht="15" customHeight="1" x14ac:dyDescent="0.25">
      <c r="A56" s="110" t="s">
        <v>96</v>
      </c>
      <c r="B56" s="124">
        <f>'Recettes budgétaires ordinaires'!B52</f>
        <v>177315.47</v>
      </c>
      <c r="C56" s="111">
        <f>'Recettes budgétaires ordinaires'!C52</f>
        <v>163936.95999999999</v>
      </c>
      <c r="D56" s="111">
        <f>'Recettes budgétaires ordinaires'!D52</f>
        <v>159913.81</v>
      </c>
      <c r="E56" s="111">
        <f>'Recettes budgétaires ordinaires'!E52</f>
        <v>160382.17000000001</v>
      </c>
    </row>
    <row r="57" spans="1:7" ht="15" customHeight="1" x14ac:dyDescent="0.25">
      <c r="A57" s="113" t="s">
        <v>97</v>
      </c>
      <c r="B57" s="124">
        <f>'Recettes budgétaires ordinaires'!B53</f>
        <v>0</v>
      </c>
      <c r="C57" s="111">
        <f>'Recettes budgétaires ordinaires'!C53</f>
        <v>0</v>
      </c>
      <c r="D57" s="111">
        <f>'Recettes budgétaires ordinaires'!D53</f>
        <v>1506302.27</v>
      </c>
      <c r="E57" s="111">
        <f>'Recettes budgétaires ordinaires'!E53</f>
        <v>0</v>
      </c>
    </row>
    <row r="58" spans="1:7" ht="15" customHeight="1" x14ac:dyDescent="0.25">
      <c r="A58" s="114" t="s">
        <v>98</v>
      </c>
      <c r="B58" s="125">
        <f>SUM(B54:B57)</f>
        <v>10675209.959999999</v>
      </c>
      <c r="C58" s="125">
        <f>SUM(C54:C57)</f>
        <v>10560814</v>
      </c>
      <c r="D58" s="125">
        <f>SUM(D54:D57)</f>
        <v>12813258.01</v>
      </c>
      <c r="E58" s="125">
        <f>SUM(E54:E57)</f>
        <v>11226599.890000001</v>
      </c>
    </row>
    <row r="59" spans="1:7" ht="15" customHeight="1" x14ac:dyDescent="0.25">
      <c r="A59" s="119" t="s">
        <v>99</v>
      </c>
      <c r="B59" s="126">
        <f>'Recettes budgétaires ordinaires'!B55+'Recettes budgétaires ordinaires'!B56</f>
        <v>1731721.19</v>
      </c>
      <c r="C59" s="126">
        <f>'Recettes budgétaires ordinaires'!C55+'Recettes budgétaires ordinaires'!C56</f>
        <v>1618326.91</v>
      </c>
      <c r="D59" s="126">
        <f>'Recettes budgétaires ordinaires'!D55+'Recettes budgétaires ordinaires'!D56</f>
        <v>1083482.3400000001</v>
      </c>
      <c r="E59" s="126">
        <f>'Recettes budgétaires ordinaires'!E55+'Recettes budgétaires ordinaires'!E56</f>
        <v>1790227.9</v>
      </c>
    </row>
    <row r="60" spans="1:7" ht="15" customHeight="1" x14ac:dyDescent="0.25">
      <c r="A60" s="113" t="s">
        <v>97</v>
      </c>
      <c r="B60" s="127">
        <f>'Recettes budgétaires ordinaires'!B57</f>
        <v>200000</v>
      </c>
      <c r="C60" s="127">
        <f>'Recettes budgétaires ordinaires'!C57</f>
        <v>514322.71</v>
      </c>
      <c r="D60" s="127">
        <f>'Recettes budgétaires ordinaires'!D57</f>
        <v>0</v>
      </c>
      <c r="E60" s="127">
        <f>'Recettes budgétaires ordinaires'!E57</f>
        <v>0</v>
      </c>
    </row>
    <row r="61" spans="1:7" ht="15" customHeight="1" x14ac:dyDescent="0.25">
      <c r="A61" s="122" t="s">
        <v>100</v>
      </c>
      <c r="B61" s="128">
        <f>SUM(B58:B60)</f>
        <v>12606931.149999999</v>
      </c>
      <c r="C61" s="116">
        <f>SUM(C58:C60)</f>
        <v>12693463.620000001</v>
      </c>
      <c r="D61" s="116">
        <f>SUM(D58:D60)</f>
        <v>13896740.35</v>
      </c>
      <c r="E61" s="116">
        <f>SUM(E58:E60)</f>
        <v>13016827.790000001</v>
      </c>
    </row>
  </sheetData>
  <mergeCells count="4">
    <mergeCell ref="F1:G1"/>
    <mergeCell ref="B38:E38"/>
    <mergeCell ref="B40:E40"/>
    <mergeCell ref="B52:E52"/>
  </mergeCells>
  <pageMargins left="0.35416666666666702" right="0.35416666666666702" top="0.39374999999999999" bottom="0.51180555555555496" header="0.51180555555555496" footer="0.51180555555555496"/>
  <pageSetup paperSize="9" firstPageNumber="0" fitToHeight="0" orientation="landscape" horizontalDpi="300" verticalDpi="300"/>
  <headerFooter>
    <oddFooter>&amp;RPage &amp;P</oddFooter>
  </headerFooter>
  <rowBreaks count="1" manualBreakCount="1">
    <brk id="36" max="16383"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5"/>
  <sheetViews>
    <sheetView zoomScaleNormal="100" workbookViewId="0"/>
  </sheetViews>
  <sheetFormatPr baseColWidth="10" defaultColWidth="11" defaultRowHeight="13.2" x14ac:dyDescent="0.25"/>
  <cols>
    <col min="1" max="1" width="26.88671875" customWidth="1"/>
    <col min="2" max="2" width="14.44140625" customWidth="1"/>
    <col min="3" max="3" width="15" customWidth="1"/>
    <col min="4" max="4" width="14.33203125" customWidth="1"/>
    <col min="5" max="7" width="12.33203125" customWidth="1"/>
    <col min="8" max="8" width="14.109375" customWidth="1"/>
  </cols>
  <sheetData>
    <row r="1" spans="1:9" x14ac:dyDescent="0.25">
      <c r="A1" s="35" t="s">
        <v>19</v>
      </c>
      <c r="B1" s="36"/>
      <c r="C1" s="37" t="s">
        <v>0</v>
      </c>
      <c r="D1" s="36"/>
      <c r="E1" s="37" t="str">
        <f>Coordonnées!C1</f>
        <v>YVOIR</v>
      </c>
      <c r="F1" s="37"/>
      <c r="G1" s="36"/>
      <c r="H1" s="37" t="s">
        <v>6</v>
      </c>
      <c r="I1" s="38">
        <f>Coordonnées!E1</f>
        <v>91141</v>
      </c>
    </row>
    <row r="2" spans="1:9" x14ac:dyDescent="0.25">
      <c r="A2" s="39"/>
      <c r="B2" s="33"/>
      <c r="C2" s="40"/>
      <c r="D2" s="33"/>
      <c r="E2" s="33"/>
      <c r="F2" s="40"/>
      <c r="G2" s="33"/>
      <c r="H2" s="40" t="s">
        <v>7</v>
      </c>
      <c r="I2" s="41">
        <f>Coordonnées!E2</f>
        <v>2021</v>
      </c>
    </row>
    <row r="4" spans="1:9" x14ac:dyDescent="0.25">
      <c r="A4" s="1" t="s">
        <v>103</v>
      </c>
      <c r="E4" s="12"/>
      <c r="F4" s="12"/>
      <c r="G4" s="12"/>
    </row>
    <row r="5" spans="1:9" x14ac:dyDescent="0.25">
      <c r="A5" s="1"/>
      <c r="B5" t="s">
        <v>104</v>
      </c>
      <c r="E5" s="12"/>
      <c r="F5" s="12"/>
      <c r="G5" s="12"/>
    </row>
    <row r="6" spans="1:9" ht="12" customHeight="1" x14ac:dyDescent="0.25">
      <c r="A6" s="12"/>
      <c r="B6" s="12"/>
      <c r="C6" s="12"/>
      <c r="D6" s="12"/>
      <c r="E6" s="12"/>
      <c r="F6" s="12"/>
      <c r="G6" s="12"/>
    </row>
    <row r="7" spans="1:9" s="44" customFormat="1" x14ac:dyDescent="0.25">
      <c r="A7" s="448"/>
      <c r="B7" s="448"/>
      <c r="C7" s="448"/>
      <c r="D7" s="448"/>
      <c r="E7" s="448"/>
      <c r="F7" s="448"/>
      <c r="G7" s="448"/>
      <c r="H7" s="448"/>
    </row>
    <row r="8" spans="1:9" s="44" customFormat="1" ht="12.75" customHeight="1" x14ac:dyDescent="0.25">
      <c r="A8" s="129"/>
      <c r="B8" s="129"/>
      <c r="C8" s="129"/>
      <c r="D8" s="129"/>
      <c r="E8" s="129"/>
      <c r="F8" s="129"/>
      <c r="G8" s="129"/>
      <c r="H8" s="449" t="s">
        <v>105</v>
      </c>
    </row>
    <row r="9" spans="1:9" s="44" customFormat="1" ht="12.75" customHeight="1" x14ac:dyDescent="0.25">
      <c r="B9" s="450" t="s">
        <v>106</v>
      </c>
      <c r="C9" s="450" t="s">
        <v>107</v>
      </c>
      <c r="D9" s="450" t="s">
        <v>108</v>
      </c>
      <c r="E9" s="450" t="s">
        <v>109</v>
      </c>
      <c r="F9" s="450"/>
      <c r="G9" s="450"/>
      <c r="H9" s="449"/>
    </row>
    <row r="10" spans="1:9" s="44" customFormat="1" x14ac:dyDescent="0.25">
      <c r="A10" s="129"/>
      <c r="B10" s="450"/>
      <c r="C10" s="450"/>
      <c r="D10" s="450"/>
      <c r="E10" s="131" t="s">
        <v>110</v>
      </c>
      <c r="F10" s="132" t="s">
        <v>111</v>
      </c>
      <c r="G10" s="133" t="s">
        <v>112</v>
      </c>
      <c r="H10" s="449"/>
    </row>
    <row r="11" spans="1:9" s="44" customFormat="1" x14ac:dyDescent="0.25">
      <c r="A11" s="134" t="s">
        <v>93</v>
      </c>
      <c r="B11" s="275">
        <v>5332468.58</v>
      </c>
      <c r="C11" s="275">
        <v>5284512.01</v>
      </c>
      <c r="D11" s="275">
        <v>5206108.5599999996</v>
      </c>
      <c r="E11" s="136">
        <f>IF(B11&lt;&gt;0,C11/B11,"")</f>
        <v>0.99100668493765409</v>
      </c>
      <c r="F11" s="136">
        <f>IF(B11&lt;&gt;0,D11/B11,"")</f>
        <v>0.97630365409485442</v>
      </c>
      <c r="G11" s="136">
        <f>IF(C11&lt;&gt;0,D11/C11,"")</f>
        <v>0.98516354019980734</v>
      </c>
      <c r="H11" s="135">
        <f>IF('Carte Identité'!$C$15&lt;&gt;0,D11/'Carte Identité'!$C$15,0)</f>
        <v>567.29961425302383</v>
      </c>
    </row>
    <row r="12" spans="1:9" s="44" customFormat="1" x14ac:dyDescent="0.25">
      <c r="A12" s="134" t="s">
        <v>94</v>
      </c>
      <c r="B12" s="275">
        <v>1744233.25</v>
      </c>
      <c r="C12" s="275">
        <v>1852409.38</v>
      </c>
      <c r="D12" s="275">
        <v>1541275.39</v>
      </c>
      <c r="E12" s="136">
        <f>IF(B12&lt;&gt;0,C12/B12,"")</f>
        <v>1.0620193027509366</v>
      </c>
      <c r="F12" s="136">
        <f>IF(B12&lt;&gt;0,D12/B12,"")</f>
        <v>0.88364064267207376</v>
      </c>
      <c r="G12" s="136">
        <f>IF(C12&lt;&gt;0,D12/C12,"")</f>
        <v>0.832038212849041</v>
      </c>
      <c r="H12" s="135">
        <f>IF('Carte Identité'!$C$15&lt;&gt;0,D12/'Carte Identité'!$C$15,0)</f>
        <v>167.94980821619265</v>
      </c>
    </row>
    <row r="13" spans="1:9" s="44" customFormat="1" x14ac:dyDescent="0.25">
      <c r="A13" s="134" t="s">
        <v>95</v>
      </c>
      <c r="B13" s="275">
        <v>3387959.52</v>
      </c>
      <c r="C13" s="275">
        <v>3466849.21</v>
      </c>
      <c r="D13" s="275">
        <v>3373452.04</v>
      </c>
      <c r="E13" s="136">
        <f>IF(B13&lt;&gt;0,C13/B13,"")</f>
        <v>1.0232853106816342</v>
      </c>
      <c r="F13" s="136">
        <f>IF(B13&lt;&gt;0,D13/B13,"")</f>
        <v>0.99571792994740382</v>
      </c>
      <c r="G13" s="136">
        <f>IF(C13&lt;&gt;0,D13/C13,"")</f>
        <v>0.9730599272300049</v>
      </c>
      <c r="H13" s="135">
        <f>IF('Carte Identité'!$C$15&lt;&gt;0,D13/'Carte Identité'!$C$15,0)</f>
        <v>367.59856598016779</v>
      </c>
    </row>
    <row r="14" spans="1:9" s="44" customFormat="1" x14ac:dyDescent="0.25">
      <c r="A14" s="134" t="s">
        <v>96</v>
      </c>
      <c r="B14" s="275">
        <v>993574.28</v>
      </c>
      <c r="C14" s="275">
        <v>996685.78</v>
      </c>
      <c r="D14" s="275">
        <v>949715.46</v>
      </c>
      <c r="E14" s="136">
        <f>IF(B14&lt;&gt;0,C14/B14,"")</f>
        <v>1.0031316229321072</v>
      </c>
      <c r="F14" s="136">
        <f>IF(B14&lt;&gt;0,D14/B14,"")</f>
        <v>0.95585753286608821</v>
      </c>
      <c r="G14" s="136">
        <f>IF(C14&lt;&gt;0,D14/C14,"")</f>
        <v>0.95287349238593522</v>
      </c>
      <c r="H14" s="135">
        <f>IF('Carte Identité'!$C$15&lt;&gt;0,D14/'Carte Identité'!$C$15,0)</f>
        <v>103.4886629617522</v>
      </c>
    </row>
    <row r="15" spans="1:9" s="44" customFormat="1" x14ac:dyDescent="0.25">
      <c r="A15" s="137" t="s">
        <v>113</v>
      </c>
      <c r="B15" s="138">
        <f>SUM(B11:B14)</f>
        <v>11458235.629999999</v>
      </c>
      <c r="C15" s="138">
        <f>SUM(C11:C14)</f>
        <v>11600456.379999999</v>
      </c>
      <c r="D15" s="138">
        <f>SUM(D11:D14)</f>
        <v>11070551.449999999</v>
      </c>
      <c r="E15" s="139">
        <f>IF(B15&lt;&gt;0,C15/B15,"")</f>
        <v>1.0124120985632061</v>
      </c>
      <c r="F15" s="139">
        <f>IF(B15&lt;&gt;0,D15/B15,"")</f>
        <v>0.96616545578928714</v>
      </c>
      <c r="G15" s="139">
        <f>IF(C15&lt;&gt;0,D15/C15,"")</f>
        <v>0.95432033769692093</v>
      </c>
      <c r="H15" s="138">
        <f>IF('Carte Identité'!$C$15&lt;&gt;0,D15/'Carte Identité'!$C$15,0)</f>
        <v>1206.3366514111365</v>
      </c>
    </row>
    <row r="16" spans="1:9" s="44" customFormat="1" ht="12" customHeight="1" x14ac:dyDescent="0.25">
      <c r="A16" s="140"/>
      <c r="B16" s="141"/>
      <c r="C16" s="141"/>
      <c r="D16" s="141"/>
      <c r="E16" s="141"/>
    </row>
    <row r="17" spans="1:8" s="44" customFormat="1" x14ac:dyDescent="0.25">
      <c r="A17" s="451"/>
      <c r="B17" s="451"/>
      <c r="C17" s="451"/>
      <c r="D17" s="451"/>
      <c r="E17" s="451"/>
      <c r="F17" s="451"/>
      <c r="G17" s="451"/>
      <c r="H17" s="451"/>
    </row>
    <row r="18" spans="1:8" s="44" customFormat="1" ht="12.75" customHeight="1" x14ac:dyDescent="0.25">
      <c r="A18" s="129"/>
      <c r="B18" s="129"/>
      <c r="C18" s="129"/>
      <c r="D18" s="129"/>
      <c r="E18" s="129"/>
      <c r="F18" s="129"/>
      <c r="G18" s="129"/>
      <c r="H18" s="449" t="s">
        <v>114</v>
      </c>
    </row>
    <row r="19" spans="1:8" s="44" customFormat="1" ht="12.75" customHeight="1" x14ac:dyDescent="0.25">
      <c r="B19" s="450" t="s">
        <v>106</v>
      </c>
      <c r="C19" s="450" t="s">
        <v>107</v>
      </c>
      <c r="D19" s="450" t="s">
        <v>115</v>
      </c>
      <c r="E19" s="450" t="s">
        <v>109</v>
      </c>
      <c r="F19" s="450"/>
      <c r="G19" s="450"/>
      <c r="H19" s="449"/>
    </row>
    <row r="20" spans="1:8" s="44" customFormat="1" x14ac:dyDescent="0.25">
      <c r="A20" s="129"/>
      <c r="B20" s="450"/>
      <c r="C20" s="450"/>
      <c r="D20" s="450"/>
      <c r="E20" s="131" t="s">
        <v>110</v>
      </c>
      <c r="F20" s="131" t="s">
        <v>111</v>
      </c>
      <c r="G20" s="142" t="s">
        <v>112</v>
      </c>
      <c r="H20" s="449"/>
    </row>
    <row r="21" spans="1:8" s="44" customFormat="1" x14ac:dyDescent="0.25">
      <c r="A21" s="134" t="s">
        <v>102</v>
      </c>
      <c r="B21" s="275">
        <v>699703.25</v>
      </c>
      <c r="C21" s="275">
        <v>666169.12</v>
      </c>
      <c r="D21" s="275">
        <v>591351</v>
      </c>
      <c r="E21" s="136">
        <f>IF(B21&lt;&gt;0,C21/B21,"")</f>
        <v>0.95207378270716903</v>
      </c>
      <c r="F21" s="136">
        <f>IF(B21&lt;&gt;0,D21/B21,"")</f>
        <v>0.84514542414945193</v>
      </c>
      <c r="G21" s="136">
        <f>IF(C21&lt;&gt;0,D21/C21,"")</f>
        <v>0.88768900005452067</v>
      </c>
      <c r="H21" s="135">
        <f>IF('Carte Identité'!$C$15&lt;&gt;0,D21/'Carte Identité'!$C$15,0)</f>
        <v>64.438378555083361</v>
      </c>
    </row>
    <row r="22" spans="1:8" s="44" customFormat="1" x14ac:dyDescent="0.25">
      <c r="A22" s="134" t="s">
        <v>95</v>
      </c>
      <c r="B22" s="275">
        <v>10639941.300000001</v>
      </c>
      <c r="C22" s="275">
        <v>10807221.310000001</v>
      </c>
      <c r="D22" s="275">
        <v>10474866.720000001</v>
      </c>
      <c r="E22" s="136">
        <f>IF(B22&lt;&gt;0,C22/B22,"")</f>
        <v>1.0157218921875066</v>
      </c>
      <c r="F22" s="136">
        <f>IF(B22&lt;&gt;0,D22/B22,"")</f>
        <v>0.98448538621167014</v>
      </c>
      <c r="G22" s="136">
        <f>IF(C22&lt;&gt;0,D22/C22,"")</f>
        <v>0.96924698953907151</v>
      </c>
      <c r="H22" s="135">
        <f>IF('Carte Identité'!$C$15&lt;&gt;0,D22/'Carte Identité'!$C$15,0)</f>
        <v>1141.426034651847</v>
      </c>
    </row>
    <row r="23" spans="1:8" s="44" customFormat="1" x14ac:dyDescent="0.25">
      <c r="A23" s="134" t="s">
        <v>96</v>
      </c>
      <c r="B23" s="275">
        <v>160324.38</v>
      </c>
      <c r="C23" s="275">
        <v>160483.70000000001</v>
      </c>
      <c r="D23" s="275">
        <v>160382.17000000001</v>
      </c>
      <c r="E23" s="136">
        <f>IF(B23&lt;&gt;0,C23/B23,"")</f>
        <v>1.0009937353258438</v>
      </c>
      <c r="F23" s="136">
        <f>IF(B23&lt;&gt;0,D23/B23,"")</f>
        <v>1.0003604567190592</v>
      </c>
      <c r="G23" s="136">
        <f>IF(C23&lt;&gt;0,D23/C23,"")</f>
        <v>0.99936735007979005</v>
      </c>
      <c r="H23" s="135">
        <f>IF('Carte Identité'!$C$15&lt;&gt;0,D23/'Carte Identité'!$C$15,0)</f>
        <v>17.476535904979841</v>
      </c>
    </row>
    <row r="24" spans="1:8" s="44" customFormat="1" x14ac:dyDescent="0.25">
      <c r="A24" s="143" t="s">
        <v>113</v>
      </c>
      <c r="B24" s="144">
        <f>SUM(B21:B23)</f>
        <v>11499968.930000002</v>
      </c>
      <c r="C24" s="144">
        <f>SUM(C21:C23)</f>
        <v>11633874.129999999</v>
      </c>
      <c r="D24" s="144">
        <f>SUM(D21:D23)</f>
        <v>11226599.890000001</v>
      </c>
      <c r="E24" s="145">
        <f>IF(B24&lt;&gt;0,C24/B24,"")</f>
        <v>1.0116439618937298</v>
      </c>
      <c r="F24" s="145">
        <f>IF(B24&lt;&gt;0,D24/B24,"")</f>
        <v>0.97622871490662355</v>
      </c>
      <c r="G24" s="145">
        <f>IF(C24&lt;&gt;0,D24/C24,"")</f>
        <v>0.96499238040148894</v>
      </c>
      <c r="H24" s="144">
        <f>IF('Carte Identité'!$C$15&lt;&gt;0,D24/'Carte Identité'!$C$15,0)</f>
        <v>1223.3409491119103</v>
      </c>
    </row>
    <row r="25" spans="1:8" x14ac:dyDescent="0.25">
      <c r="B25" s="146"/>
      <c r="C25" s="146"/>
      <c r="D25" s="146"/>
      <c r="E25" s="146"/>
      <c r="F25" s="146"/>
      <c r="G25" s="146"/>
      <c r="H25" s="146"/>
    </row>
  </sheetData>
  <mergeCells count="12">
    <mergeCell ref="A17:H17"/>
    <mergeCell ref="H18:H20"/>
    <mergeCell ref="B19:B20"/>
    <mergeCell ref="C19:C20"/>
    <mergeCell ref="D19:D20"/>
    <mergeCell ref="E19:G19"/>
    <mergeCell ref="A7:H7"/>
    <mergeCell ref="H8:H10"/>
    <mergeCell ref="B9:B10"/>
    <mergeCell ref="C9:C10"/>
    <mergeCell ref="D9:D10"/>
    <mergeCell ref="E9:G9"/>
  </mergeCells>
  <pageMargins left="0.35416666666666702" right="0.35416666666666702" top="0.39374999999999999" bottom="0.51180555555555496" header="0.51180555555555496" footer="0.51180555555555496"/>
  <pageSetup paperSize="9" scale="97" firstPageNumber="0" orientation="landscape" horizontalDpi="300" verticalDpi="300"/>
  <headerFooter>
    <oddFooter>&amp;RPage &amp;P</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58"/>
  <sheetViews>
    <sheetView zoomScaleNormal="100" workbookViewId="0"/>
  </sheetViews>
  <sheetFormatPr baseColWidth="10" defaultColWidth="11" defaultRowHeight="13.2" x14ac:dyDescent="0.25"/>
  <cols>
    <col min="1" max="1" width="41.88671875" customWidth="1"/>
    <col min="2" max="5" width="16.88671875" customWidth="1"/>
    <col min="6" max="11" width="12.88671875" customWidth="1"/>
  </cols>
  <sheetData>
    <row r="1" spans="1:10" ht="18" customHeight="1" x14ac:dyDescent="0.25">
      <c r="A1" s="35" t="s">
        <v>19</v>
      </c>
      <c r="B1" s="37" t="s">
        <v>0</v>
      </c>
      <c r="C1" s="36"/>
      <c r="D1" s="37" t="str">
        <f>Coordonnées!C1</f>
        <v>YVOIR</v>
      </c>
      <c r="E1" s="37"/>
      <c r="F1" s="36"/>
      <c r="G1" s="37" t="s">
        <v>6</v>
      </c>
      <c r="H1" s="38">
        <f>Coordonnées!E1</f>
        <v>91141</v>
      </c>
    </row>
    <row r="2" spans="1:10" ht="18" customHeight="1" x14ac:dyDescent="0.25">
      <c r="A2" s="39"/>
      <c r="B2" s="40"/>
      <c r="C2" s="33"/>
      <c r="D2" s="33"/>
      <c r="E2" s="40"/>
      <c r="F2" s="33"/>
      <c r="G2" s="40" t="s">
        <v>7</v>
      </c>
      <c r="H2" s="41">
        <f>Coordonnées!E2</f>
        <v>2021</v>
      </c>
    </row>
    <row r="4" spans="1:10" ht="16.2" x14ac:dyDescent="0.3">
      <c r="B4" s="452" t="s">
        <v>116</v>
      </c>
      <c r="C4" s="452"/>
      <c r="D4" s="452"/>
      <c r="E4" s="452"/>
    </row>
    <row r="5" spans="1:10" ht="26.4" customHeight="1" x14ac:dyDescent="0.25">
      <c r="A5">
        <v>2</v>
      </c>
      <c r="B5" s="1" t="s">
        <v>103</v>
      </c>
    </row>
    <row r="6" spans="1:10" x14ac:dyDescent="0.25">
      <c r="B6" s="453"/>
      <c r="C6" s="453"/>
      <c r="D6" s="453"/>
      <c r="E6" s="453"/>
    </row>
    <row r="7" spans="1:10" s="44" customFormat="1" ht="15" customHeight="1" x14ac:dyDescent="0.25">
      <c r="A7" s="147" t="s">
        <v>81</v>
      </c>
      <c r="B7" s="148">
        <f>C7-1</f>
        <v>2018</v>
      </c>
      <c r="C7" s="148">
        <f>D7-1</f>
        <v>2019</v>
      </c>
      <c r="D7" s="148">
        <f>E7-1</f>
        <v>2020</v>
      </c>
      <c r="E7" s="148">
        <f>H2</f>
        <v>2021</v>
      </c>
    </row>
    <row r="8" spans="1:10" s="44" customFormat="1" ht="15" customHeight="1" x14ac:dyDescent="0.25">
      <c r="A8" s="149" t="s">
        <v>117</v>
      </c>
      <c r="B8" s="150"/>
      <c r="C8" s="150"/>
      <c r="D8" s="150"/>
      <c r="E8" s="150"/>
    </row>
    <row r="9" spans="1:10" s="44" customFormat="1" ht="15" customHeight="1" x14ac:dyDescent="0.25">
      <c r="A9" s="151" t="s">
        <v>118</v>
      </c>
      <c r="B9" s="99">
        <v>54098.18</v>
      </c>
      <c r="C9" s="99">
        <v>44917.599999999999</v>
      </c>
      <c r="D9" s="99">
        <v>87682.21</v>
      </c>
      <c r="E9" s="99">
        <v>36836.480000000003</v>
      </c>
    </row>
    <row r="10" spans="1:10" s="44" customFormat="1" ht="15" customHeight="1" x14ac:dyDescent="0.25">
      <c r="A10" s="151" t="s">
        <v>119</v>
      </c>
      <c r="B10" s="99">
        <v>207398.77</v>
      </c>
      <c r="C10" s="99">
        <v>205905.58</v>
      </c>
      <c r="D10" s="99">
        <v>191326.48</v>
      </c>
      <c r="E10" s="99">
        <v>192229.13</v>
      </c>
    </row>
    <row r="11" spans="1:10" s="44" customFormat="1" ht="15" customHeight="1" x14ac:dyDescent="0.25">
      <c r="A11" s="151" t="s">
        <v>120</v>
      </c>
      <c r="B11" s="99">
        <v>0</v>
      </c>
      <c r="C11" s="99">
        <v>0</v>
      </c>
      <c r="D11" s="99">
        <v>0</v>
      </c>
      <c r="E11" s="99">
        <v>0</v>
      </c>
    </row>
    <row r="12" spans="1:10" s="44" customFormat="1" ht="15" customHeight="1" x14ac:dyDescent="0.25">
      <c r="A12" s="151" t="s">
        <v>121</v>
      </c>
      <c r="B12" s="99">
        <v>41423</v>
      </c>
      <c r="C12" s="99">
        <v>21365.43</v>
      </c>
      <c r="D12" s="99">
        <v>20348.63</v>
      </c>
      <c r="E12" s="99">
        <v>27689.7</v>
      </c>
    </row>
    <row r="13" spans="1:10" s="44" customFormat="1" ht="15" customHeight="1" x14ac:dyDescent="0.25">
      <c r="A13" s="151" t="s">
        <v>122</v>
      </c>
      <c r="B13" s="99">
        <v>482256.84</v>
      </c>
      <c r="C13" s="99">
        <v>387899.08</v>
      </c>
      <c r="D13" s="99">
        <v>312040.36</v>
      </c>
      <c r="E13" s="99">
        <v>334595.69</v>
      </c>
      <c r="F13" s="43"/>
      <c r="G13" s="454" t="s">
        <v>123</v>
      </c>
      <c r="H13" s="454"/>
      <c r="I13" s="454"/>
      <c r="J13" s="43"/>
    </row>
    <row r="14" spans="1:10" s="44" customFormat="1" ht="15" customHeight="1" x14ac:dyDescent="0.25">
      <c r="A14" s="153" t="s">
        <v>124</v>
      </c>
      <c r="B14" s="154">
        <v>785176.79</v>
      </c>
      <c r="C14" s="154">
        <v>660087.68999999994</v>
      </c>
      <c r="D14" s="154">
        <v>611397.68000000005</v>
      </c>
      <c r="E14" s="154">
        <v>591351</v>
      </c>
      <c r="F14" s="43"/>
      <c r="G14" s="155">
        <f>C7</f>
        <v>2019</v>
      </c>
      <c r="H14" s="155">
        <f>D7</f>
        <v>2020</v>
      </c>
      <c r="I14" s="155">
        <f>E7</f>
        <v>2021</v>
      </c>
      <c r="J14" s="43"/>
    </row>
    <row r="15" spans="1:10" s="44" customFormat="1" ht="15" customHeight="1" x14ac:dyDescent="0.25">
      <c r="A15" s="149" t="s">
        <v>125</v>
      </c>
      <c r="B15" s="150"/>
      <c r="C15" s="150"/>
      <c r="D15" s="150"/>
      <c r="E15" s="150"/>
      <c r="F15" s="43" t="s">
        <v>126</v>
      </c>
      <c r="G15" s="156">
        <f>IF(B14=0,"",(C14-B14)/B14)</f>
        <v>-0.15931329299736444</v>
      </c>
      <c r="H15" s="156">
        <f>IF(C14=0,"",(D14-C14)/C14)</f>
        <v>-7.3762942011537741E-2</v>
      </c>
      <c r="I15" s="157">
        <f>IF(D14=0,"",(E14-D14)/D14)</f>
        <v>-3.2788282742584253E-2</v>
      </c>
      <c r="J15" s="43"/>
    </row>
    <row r="16" spans="1:10" s="44" customFormat="1" ht="15" customHeight="1" x14ac:dyDescent="0.25">
      <c r="A16" s="151" t="s">
        <v>127</v>
      </c>
      <c r="B16" s="99">
        <v>1761669.98</v>
      </c>
      <c r="C16" s="99">
        <v>1817624.08</v>
      </c>
      <c r="D16" s="99">
        <v>1853909.96</v>
      </c>
      <c r="E16" s="99">
        <v>2012834.35</v>
      </c>
      <c r="F16" s="43" t="s">
        <v>95</v>
      </c>
      <c r="G16" s="158">
        <f>IF(B43=0,"",(C43-B43)/B43)</f>
        <v>2.4783640113415811E-3</v>
      </c>
      <c r="H16" s="158">
        <f>IF(C43=0,"",(D43-C43)/C43)</f>
        <v>8.2045001825986966E-2</v>
      </c>
      <c r="I16" s="159">
        <f>IF(D43=0,"",(E43-D43)/D43)</f>
        <v>-5.7687530594058671E-3</v>
      </c>
      <c r="J16" s="43"/>
    </row>
    <row r="17" spans="1:10" s="44" customFormat="1" ht="15" customHeight="1" x14ac:dyDescent="0.25">
      <c r="A17" s="151" t="s">
        <v>128</v>
      </c>
      <c r="B17" s="99">
        <v>0</v>
      </c>
      <c r="C17" s="99">
        <v>0</v>
      </c>
      <c r="D17" s="99">
        <v>0</v>
      </c>
      <c r="E17" s="99">
        <v>0</v>
      </c>
      <c r="F17" s="43" t="s">
        <v>96</v>
      </c>
      <c r="G17" s="158">
        <f>IF(B52=0,"",(C52-B52)/B52)</f>
        <v>-7.5450325907829754E-2</v>
      </c>
      <c r="H17" s="158">
        <f>IF(C52=0,"",(D52-C52)/C52)</f>
        <v>-2.4540835696843434E-2</v>
      </c>
      <c r="I17" s="160">
        <f>IF(D52=0,"",(E52-D52)/D52)</f>
        <v>2.9288277228840657E-3</v>
      </c>
      <c r="J17" s="43"/>
    </row>
    <row r="18" spans="1:10" s="44" customFormat="1" ht="15" customHeight="1" x14ac:dyDescent="0.25">
      <c r="A18" s="151" t="s">
        <v>129</v>
      </c>
      <c r="B18" s="99">
        <v>0</v>
      </c>
      <c r="C18" s="99">
        <v>0</v>
      </c>
      <c r="D18" s="99">
        <v>0</v>
      </c>
      <c r="E18" s="99">
        <v>0</v>
      </c>
      <c r="F18" s="43" t="s">
        <v>130</v>
      </c>
      <c r="G18" s="161">
        <f>IF(B54=0,"",(C54-B54)/B54)</f>
        <v>-1.0716038413168507E-2</v>
      </c>
      <c r="H18" s="161">
        <f>IF(C54=0,"",(D54-C54)/C54)</f>
        <v>0.21328318158051071</v>
      </c>
      <c r="I18" s="161">
        <f>IF(D54=0,"",(E54-D54)/D54)</f>
        <v>-0.12382940535199596</v>
      </c>
      <c r="J18" s="43"/>
    </row>
    <row r="19" spans="1:10" s="44" customFormat="1" ht="15" customHeight="1" x14ac:dyDescent="0.25">
      <c r="A19" s="153" t="s">
        <v>131</v>
      </c>
      <c r="B19" s="154">
        <f>SUM(B16:B18)</f>
        <v>1761669.98</v>
      </c>
      <c r="C19" s="154">
        <f>SUM(C16:C18)</f>
        <v>1817624.08</v>
      </c>
      <c r="D19" s="154">
        <f>SUM(D16:D18)</f>
        <v>1853909.96</v>
      </c>
      <c r="E19" s="154">
        <f>SUM(E16:E18)</f>
        <v>2012834.35</v>
      </c>
      <c r="F19" s="43"/>
      <c r="G19" s="43"/>
      <c r="H19" s="43"/>
      <c r="I19" s="43"/>
      <c r="J19" s="43"/>
    </row>
    <row r="20" spans="1:10" s="44" customFormat="1" ht="15" customHeight="1" x14ac:dyDescent="0.25">
      <c r="A20" s="151" t="s">
        <v>132</v>
      </c>
      <c r="B20" s="99">
        <v>1587763.64</v>
      </c>
      <c r="C20" s="99">
        <v>1493074.57</v>
      </c>
      <c r="D20" s="99">
        <v>1768192.24</v>
      </c>
      <c r="E20" s="99">
        <v>1630450.35</v>
      </c>
      <c r="F20" s="43"/>
      <c r="G20" s="43"/>
      <c r="H20" s="43"/>
      <c r="I20" s="43"/>
      <c r="J20" s="43"/>
    </row>
    <row r="21" spans="1:10" s="44" customFormat="1" ht="15" customHeight="1" x14ac:dyDescent="0.25">
      <c r="A21" s="151" t="s">
        <v>133</v>
      </c>
      <c r="B21" s="99">
        <v>2849103.92</v>
      </c>
      <c r="C21" s="99">
        <v>3117881.72</v>
      </c>
      <c r="D21" s="99">
        <v>3340501.79</v>
      </c>
      <c r="E21" s="99">
        <v>3122196.23</v>
      </c>
      <c r="F21" s="43"/>
      <c r="G21" s="43"/>
      <c r="H21" s="43"/>
      <c r="I21" s="43"/>
      <c r="J21" s="43"/>
    </row>
    <row r="22" spans="1:10" s="44" customFormat="1" ht="15" customHeight="1" x14ac:dyDescent="0.25">
      <c r="A22" s="151" t="s">
        <v>134</v>
      </c>
      <c r="B22" s="99">
        <v>125762.04</v>
      </c>
      <c r="C22" s="99">
        <v>132487.14000000001</v>
      </c>
      <c r="D22" s="99">
        <v>130374.39</v>
      </c>
      <c r="E22" s="99">
        <v>129749.8</v>
      </c>
      <c r="F22" s="43"/>
      <c r="G22" s="43"/>
      <c r="H22" s="43"/>
      <c r="I22" s="43"/>
      <c r="J22" s="43"/>
    </row>
    <row r="23" spans="1:10" s="44" customFormat="1" ht="15" customHeight="1" x14ac:dyDescent="0.25">
      <c r="A23" s="151" t="s">
        <v>135</v>
      </c>
      <c r="B23" s="99">
        <v>0</v>
      </c>
      <c r="C23" s="99">
        <v>0</v>
      </c>
      <c r="D23" s="99">
        <v>0</v>
      </c>
      <c r="E23" s="99">
        <v>0</v>
      </c>
      <c r="F23" s="43"/>
      <c r="G23" s="43"/>
      <c r="H23" s="43"/>
      <c r="I23" s="43"/>
      <c r="J23" s="43"/>
    </row>
    <row r="24" spans="1:10" s="44" customFormat="1" ht="15" customHeight="1" x14ac:dyDescent="0.25">
      <c r="A24" s="162" t="s">
        <v>136</v>
      </c>
      <c r="B24" s="163">
        <f>SUM(B20:B23)</f>
        <v>4562629.5999999996</v>
      </c>
      <c r="C24" s="163">
        <f>SUM(C20:C23)</f>
        <v>4743443.43</v>
      </c>
      <c r="D24" s="163">
        <f>SUM(D20:D23)</f>
        <v>5239068.42</v>
      </c>
      <c r="E24" s="163">
        <f>SUM(E20:E23)</f>
        <v>4882396.38</v>
      </c>
      <c r="F24" s="43"/>
      <c r="G24" s="455" t="s">
        <v>137</v>
      </c>
      <c r="H24" s="455"/>
      <c r="I24" s="455"/>
      <c r="J24" s="455"/>
    </row>
    <row r="25" spans="1:10" s="44" customFormat="1" ht="15" customHeight="1" x14ac:dyDescent="0.25">
      <c r="A25" s="151" t="s">
        <v>138</v>
      </c>
      <c r="B25" s="99">
        <v>540151.09</v>
      </c>
      <c r="C25" s="99">
        <v>530579.66</v>
      </c>
      <c r="D25" s="99">
        <v>541005.96</v>
      </c>
      <c r="E25" s="99">
        <v>576840.37</v>
      </c>
      <c r="F25" s="43"/>
      <c r="G25" s="131">
        <f>B7</f>
        <v>2018</v>
      </c>
      <c r="H25" s="131">
        <f>C7</f>
        <v>2019</v>
      </c>
      <c r="I25" s="131">
        <f>D7</f>
        <v>2020</v>
      </c>
      <c r="J25" s="131">
        <f>E7</f>
        <v>2021</v>
      </c>
    </row>
    <row r="26" spans="1:10" s="44" customFormat="1" ht="15" customHeight="1" x14ac:dyDescent="0.25">
      <c r="A26" s="151" t="s">
        <v>139</v>
      </c>
      <c r="B26" s="99">
        <v>0</v>
      </c>
      <c r="C26" s="99">
        <v>0</v>
      </c>
      <c r="D26" s="99">
        <v>0</v>
      </c>
      <c r="E26" s="99">
        <v>0</v>
      </c>
      <c r="F26" s="43" t="s">
        <v>140</v>
      </c>
      <c r="G26" s="99">
        <f>B25+B26</f>
        <v>540151.09</v>
      </c>
      <c r="H26" s="99">
        <f>C25+C26</f>
        <v>530579.66</v>
      </c>
      <c r="I26" s="99">
        <f>D25+D26</f>
        <v>541005.96</v>
      </c>
      <c r="J26" s="99">
        <f>E25+E26</f>
        <v>576840.37</v>
      </c>
    </row>
    <row r="27" spans="1:10" s="44" customFormat="1" ht="15" customHeight="1" x14ac:dyDescent="0.25">
      <c r="A27" s="151" t="s">
        <v>141</v>
      </c>
      <c r="B27" s="99">
        <v>403434.22</v>
      </c>
      <c r="C27" s="99">
        <v>224081.15</v>
      </c>
      <c r="D27" s="99">
        <v>175745.54</v>
      </c>
      <c r="E27" s="99">
        <v>167903.68</v>
      </c>
      <c r="F27" s="43" t="s">
        <v>142</v>
      </c>
      <c r="G27" s="99">
        <f>'Dépenses budgétaires ordinaires'!B40</f>
        <v>445867.84</v>
      </c>
      <c r="H27" s="99">
        <f>'Dépenses budgétaires ordinaires'!C40</f>
        <v>420899.61</v>
      </c>
      <c r="I27" s="99">
        <f>'Dépenses budgétaires ordinaires'!D40</f>
        <v>503533.4</v>
      </c>
      <c r="J27" s="99">
        <f>'Dépenses budgétaires ordinaires'!E40</f>
        <v>508625.01</v>
      </c>
    </row>
    <row r="28" spans="1:10" s="44" customFormat="1" ht="15" customHeight="1" x14ac:dyDescent="0.25">
      <c r="A28" s="151" t="s">
        <v>143</v>
      </c>
      <c r="B28" s="99">
        <v>346540.57</v>
      </c>
      <c r="C28" s="99">
        <v>277703.5</v>
      </c>
      <c r="D28" s="99">
        <v>304802.34999999998</v>
      </c>
      <c r="E28" s="99">
        <v>315619.21999999997</v>
      </c>
      <c r="F28" s="43" t="s">
        <v>144</v>
      </c>
      <c r="G28" s="164">
        <f>G26-G27</f>
        <v>94283.249999999942</v>
      </c>
      <c r="H28" s="164">
        <f>H26-H27</f>
        <v>109680.05000000005</v>
      </c>
      <c r="I28" s="164">
        <f>I26-I27</f>
        <v>37472.559999999939</v>
      </c>
      <c r="J28" s="164">
        <f>J26-J27</f>
        <v>68215.359999999986</v>
      </c>
    </row>
    <row r="29" spans="1:10" s="44" customFormat="1" ht="15" customHeight="1" x14ac:dyDescent="0.25">
      <c r="A29" s="162" t="s">
        <v>145</v>
      </c>
      <c r="B29" s="163">
        <f>SUM(B25:B28)</f>
        <v>1290125.8799999999</v>
      </c>
      <c r="C29" s="163">
        <f>SUM(C25:C28)</f>
        <v>1032364.31</v>
      </c>
      <c r="D29" s="163">
        <f>SUM(D25:D28)</f>
        <v>1021553.85</v>
      </c>
      <c r="E29" s="163">
        <f>SUM(E25:E28)</f>
        <v>1060363.27</v>
      </c>
      <c r="F29" s="43"/>
      <c r="G29" s="43"/>
      <c r="H29" s="43"/>
      <c r="I29" s="43"/>
      <c r="J29" s="43"/>
    </row>
    <row r="30" spans="1:10" s="44" customFormat="1" ht="15" customHeight="1" x14ac:dyDescent="0.25">
      <c r="A30" s="165" t="s">
        <v>146</v>
      </c>
      <c r="B30" s="166">
        <f>B29+B24</f>
        <v>5852755.4799999995</v>
      </c>
      <c r="C30" s="166">
        <f>C29+C24</f>
        <v>5775807.7400000002</v>
      </c>
      <c r="D30" s="166">
        <f>D29+D24</f>
        <v>6260622.2699999996</v>
      </c>
      <c r="E30" s="166">
        <f>E29+E24</f>
        <v>5942759.6500000004</v>
      </c>
    </row>
    <row r="31" spans="1:10" s="44" customFormat="1" ht="15" customHeight="1" x14ac:dyDescent="0.25">
      <c r="A31" s="151" t="s">
        <v>147</v>
      </c>
      <c r="B31" s="99">
        <v>12558.81</v>
      </c>
      <c r="C31" s="99">
        <v>15609.84</v>
      </c>
      <c r="D31" s="99">
        <v>11845.44</v>
      </c>
      <c r="E31" s="99">
        <v>13546</v>
      </c>
    </row>
    <row r="32" spans="1:10" s="44" customFormat="1" ht="15" customHeight="1" x14ac:dyDescent="0.25">
      <c r="A32" s="151" t="s">
        <v>148</v>
      </c>
      <c r="B32" s="99">
        <v>454393.41</v>
      </c>
      <c r="C32" s="99">
        <v>458191.15</v>
      </c>
      <c r="D32" s="99">
        <v>467783</v>
      </c>
      <c r="E32" s="99">
        <v>469669.49</v>
      </c>
    </row>
    <row r="33" spans="1:5" s="44" customFormat="1" ht="15" customHeight="1" x14ac:dyDescent="0.25">
      <c r="A33" s="167" t="s">
        <v>149</v>
      </c>
      <c r="B33" s="163">
        <f>SUM(B31:B32)</f>
        <v>466952.22</v>
      </c>
      <c r="C33" s="163">
        <f>SUM(C31:C32)</f>
        <v>473800.99000000005</v>
      </c>
      <c r="D33" s="163">
        <f>SUM(D31:D32)</f>
        <v>479628.44</v>
      </c>
      <c r="E33" s="163">
        <f>SUM(E31:E32)</f>
        <v>483215.49</v>
      </c>
    </row>
    <row r="34" spans="1:5" s="44" customFormat="1" ht="15" customHeight="1" x14ac:dyDescent="0.25">
      <c r="A34" s="151" t="s">
        <v>150</v>
      </c>
      <c r="B34" s="99">
        <v>419453.98</v>
      </c>
      <c r="C34" s="99">
        <v>441022.83</v>
      </c>
      <c r="D34" s="99">
        <v>458494.6</v>
      </c>
      <c r="E34" s="99">
        <v>460916.6</v>
      </c>
    </row>
    <row r="35" spans="1:5" s="44" customFormat="1" ht="15" customHeight="1" x14ac:dyDescent="0.25">
      <c r="A35" s="151" t="s">
        <v>151</v>
      </c>
      <c r="B35" s="99">
        <v>139000</v>
      </c>
      <c r="C35" s="99">
        <v>135409.9</v>
      </c>
      <c r="D35" s="99">
        <v>135413.25</v>
      </c>
      <c r="E35" s="99">
        <v>135765.22</v>
      </c>
    </row>
    <row r="36" spans="1:5" s="44" customFormat="1" ht="15" customHeight="1" x14ac:dyDescent="0.25">
      <c r="A36" s="151" t="s">
        <v>152</v>
      </c>
      <c r="B36" s="99">
        <v>0</v>
      </c>
      <c r="C36" s="99">
        <v>0</v>
      </c>
      <c r="D36" s="99">
        <v>0</v>
      </c>
      <c r="E36" s="99">
        <v>0</v>
      </c>
    </row>
    <row r="37" spans="1:5" s="44" customFormat="1" ht="15" customHeight="1" x14ac:dyDescent="0.25">
      <c r="A37" s="151" t="s">
        <v>153</v>
      </c>
      <c r="B37" s="99">
        <v>0</v>
      </c>
      <c r="C37" s="99">
        <v>0</v>
      </c>
      <c r="D37" s="99">
        <v>0</v>
      </c>
      <c r="E37" s="99">
        <v>0</v>
      </c>
    </row>
    <row r="38" spans="1:5" s="44" customFormat="1" ht="15" customHeight="1" x14ac:dyDescent="0.25">
      <c r="A38" s="151" t="s">
        <v>154</v>
      </c>
      <c r="B38" s="99">
        <v>87665.75</v>
      </c>
      <c r="C38" s="99">
        <v>88262.48</v>
      </c>
      <c r="D38" s="99">
        <v>87185.78</v>
      </c>
      <c r="E38" s="99">
        <v>82748.3</v>
      </c>
    </row>
    <row r="39" spans="1:5" s="44" customFormat="1" ht="15" customHeight="1" x14ac:dyDescent="0.25">
      <c r="A39" s="151" t="s">
        <v>155</v>
      </c>
      <c r="B39" s="99">
        <v>0</v>
      </c>
      <c r="C39" s="99">
        <v>0</v>
      </c>
      <c r="D39" s="99">
        <v>0</v>
      </c>
      <c r="E39" s="99">
        <v>0</v>
      </c>
    </row>
    <row r="40" spans="1:5" s="44" customFormat="1" ht="15" customHeight="1" x14ac:dyDescent="0.25">
      <c r="A40" s="151" t="s">
        <v>156</v>
      </c>
      <c r="B40" s="99">
        <f>B43-B42-B30-B35-B36-B37-B38-B39-B33-B19-B34</f>
        <v>985220.29</v>
      </c>
      <c r="C40" s="99">
        <f>C43-C42-C30-C35-C36-C37-C38-C39-C33-C19-C34</f>
        <v>1004861.3299999991</v>
      </c>
      <c r="D40" s="99">
        <f>D43-D42-D30-D35-D36-D37-D38-D39-D33-D19-D34</f>
        <v>1260389.9500000007</v>
      </c>
      <c r="E40" s="99">
        <f>E43-E42-E30-E35-E36-E37-E38-E39-E33-E19-E34</f>
        <v>1356627.1100000003</v>
      </c>
    </row>
    <row r="41" spans="1:5" s="44" customFormat="1" ht="15" customHeight="1" x14ac:dyDescent="0.25">
      <c r="A41" s="162" t="s">
        <v>157</v>
      </c>
      <c r="B41" s="163">
        <f>SUM(B34:B40)</f>
        <v>1631340.02</v>
      </c>
      <c r="C41" s="163">
        <f>SUM(C34:C40)</f>
        <v>1669556.5399999991</v>
      </c>
      <c r="D41" s="163">
        <f>SUM(D34:D40)</f>
        <v>1941483.5800000005</v>
      </c>
      <c r="E41" s="163">
        <f>SUM(E34:E40)</f>
        <v>2036057.2300000004</v>
      </c>
    </row>
    <row r="42" spans="1:5" s="44" customFormat="1" ht="15" customHeight="1" x14ac:dyDescent="0.25">
      <c r="A42" s="168" t="s">
        <v>158</v>
      </c>
      <c r="B42" s="169"/>
      <c r="C42" s="99"/>
      <c r="D42" s="99"/>
      <c r="E42" s="99"/>
    </row>
    <row r="43" spans="1:5" s="44" customFormat="1" ht="15" customHeight="1" x14ac:dyDescent="0.25">
      <c r="A43" s="153" t="s">
        <v>159</v>
      </c>
      <c r="B43" s="154">
        <v>9712717.6999999993</v>
      </c>
      <c r="C43" s="154">
        <v>9736789.3499999996</v>
      </c>
      <c r="D43" s="154">
        <v>10535644.25</v>
      </c>
      <c r="E43" s="154">
        <v>10474866.720000001</v>
      </c>
    </row>
    <row r="44" spans="1:5" s="44" customFormat="1" ht="15" customHeight="1" x14ac:dyDescent="0.25">
      <c r="A44" s="149" t="s">
        <v>160</v>
      </c>
      <c r="B44" s="149"/>
      <c r="C44" s="149"/>
      <c r="D44" s="149"/>
      <c r="E44" s="149"/>
    </row>
    <row r="45" spans="1:5" s="44" customFormat="1" ht="15" customHeight="1" x14ac:dyDescent="0.25">
      <c r="A45" s="151" t="s">
        <v>161</v>
      </c>
      <c r="B45" s="99">
        <v>121.46</v>
      </c>
      <c r="C45" s="99">
        <v>0</v>
      </c>
      <c r="D45" s="99">
        <v>21.99</v>
      </c>
      <c r="E45" s="99">
        <v>133.88999999999999</v>
      </c>
    </row>
    <row r="46" spans="1:5" s="44" customFormat="1" ht="15" customHeight="1" x14ac:dyDescent="0.25">
      <c r="A46" s="151" t="s">
        <v>162</v>
      </c>
      <c r="B46" s="99">
        <v>0</v>
      </c>
      <c r="C46" s="99">
        <v>0</v>
      </c>
      <c r="D46" s="99">
        <v>0</v>
      </c>
      <c r="E46" s="99">
        <v>0</v>
      </c>
    </row>
    <row r="47" spans="1:5" s="44" customFormat="1" ht="15" customHeight="1" x14ac:dyDescent="0.25">
      <c r="A47" s="151" t="s">
        <v>163</v>
      </c>
      <c r="B47" s="99">
        <v>149051.17000000001</v>
      </c>
      <c r="C47" s="99">
        <v>147936.95999999999</v>
      </c>
      <c r="D47" s="99">
        <v>143891.82</v>
      </c>
      <c r="E47" s="99">
        <v>144248.28</v>
      </c>
    </row>
    <row r="48" spans="1:5" s="44" customFormat="1" ht="15" customHeight="1" x14ac:dyDescent="0.25">
      <c r="A48" s="151" t="s">
        <v>164</v>
      </c>
      <c r="B48" s="99">
        <v>0</v>
      </c>
      <c r="C48" s="99">
        <v>0</v>
      </c>
      <c r="D48" s="99">
        <v>0</v>
      </c>
      <c r="E48" s="99">
        <v>0</v>
      </c>
    </row>
    <row r="49" spans="1:5" s="44" customFormat="1" ht="15" customHeight="1" x14ac:dyDescent="0.25">
      <c r="A49" s="151" t="s">
        <v>165</v>
      </c>
      <c r="B49" s="99">
        <v>0</v>
      </c>
      <c r="C49" s="99">
        <v>0</v>
      </c>
      <c r="D49" s="99">
        <v>0</v>
      </c>
      <c r="E49" s="99">
        <v>0</v>
      </c>
    </row>
    <row r="50" spans="1:5" s="44" customFormat="1" ht="15" customHeight="1" x14ac:dyDescent="0.25">
      <c r="A50" s="151" t="s">
        <v>166</v>
      </c>
      <c r="B50" s="99">
        <v>0</v>
      </c>
      <c r="C50" s="99">
        <v>0</v>
      </c>
      <c r="D50" s="99">
        <v>0</v>
      </c>
      <c r="E50" s="99">
        <v>0</v>
      </c>
    </row>
    <row r="51" spans="1:5" s="44" customFormat="1" ht="15" customHeight="1" x14ac:dyDescent="0.25">
      <c r="A51" s="151" t="s">
        <v>167</v>
      </c>
      <c r="B51" s="99">
        <v>28142.84</v>
      </c>
      <c r="C51" s="99">
        <v>16000</v>
      </c>
      <c r="D51" s="99">
        <v>16000</v>
      </c>
      <c r="E51" s="99">
        <v>16000</v>
      </c>
    </row>
    <row r="52" spans="1:5" s="44" customFormat="1" ht="15" customHeight="1" x14ac:dyDescent="0.25">
      <c r="A52" s="170" t="s">
        <v>168</v>
      </c>
      <c r="B52" s="154">
        <v>177315.47</v>
      </c>
      <c r="C52" s="154">
        <v>163936.95999999999</v>
      </c>
      <c r="D52" s="154">
        <v>159913.81</v>
      </c>
      <c r="E52" s="154">
        <v>160382.17000000001</v>
      </c>
    </row>
    <row r="53" spans="1:5" s="44" customFormat="1" ht="15" customHeight="1" x14ac:dyDescent="0.25">
      <c r="A53" s="170" t="s">
        <v>169</v>
      </c>
      <c r="B53" s="154">
        <v>0</v>
      </c>
      <c r="C53" s="154">
        <v>0</v>
      </c>
      <c r="D53" s="154">
        <v>1506302.27</v>
      </c>
      <c r="E53" s="154">
        <v>0</v>
      </c>
    </row>
    <row r="54" spans="1:5" s="44" customFormat="1" ht="15" customHeight="1" x14ac:dyDescent="0.25">
      <c r="A54" s="171" t="s">
        <v>170</v>
      </c>
      <c r="B54" s="172">
        <f>B14+B43+B52+B53</f>
        <v>10675209.959999999</v>
      </c>
      <c r="C54" s="172">
        <f>C14+C43+C52+C53</f>
        <v>10560814</v>
      </c>
      <c r="D54" s="172">
        <f>D14+D43+D52+D53</f>
        <v>12813258.01</v>
      </c>
      <c r="E54" s="172">
        <f>E14+E43+E52+E53</f>
        <v>11226599.890000001</v>
      </c>
    </row>
    <row r="55" spans="1:5" s="44" customFormat="1" ht="15" customHeight="1" x14ac:dyDescent="0.25">
      <c r="A55" s="151" t="s">
        <v>171</v>
      </c>
      <c r="B55" s="99">
        <v>1549397</v>
      </c>
      <c r="C55" s="99">
        <v>1523042.48</v>
      </c>
      <c r="D55" s="99">
        <v>912309.18</v>
      </c>
      <c r="E55" s="99">
        <v>1749605.52</v>
      </c>
    </row>
    <row r="56" spans="1:5" s="44" customFormat="1" ht="15" customHeight="1" x14ac:dyDescent="0.25">
      <c r="A56" s="151" t="s">
        <v>99</v>
      </c>
      <c r="B56" s="99">
        <v>182324.19</v>
      </c>
      <c r="C56" s="99">
        <v>95284.43</v>
      </c>
      <c r="D56" s="99">
        <v>171173.16</v>
      </c>
      <c r="E56" s="99">
        <v>40622.379999999997</v>
      </c>
    </row>
    <row r="57" spans="1:5" s="44" customFormat="1" ht="15" customHeight="1" x14ac:dyDescent="0.25">
      <c r="A57" s="151" t="s">
        <v>97</v>
      </c>
      <c r="B57" s="99">
        <v>200000</v>
      </c>
      <c r="C57" s="99">
        <v>514322.71</v>
      </c>
      <c r="D57" s="99">
        <v>0</v>
      </c>
      <c r="E57" s="99">
        <v>0</v>
      </c>
    </row>
    <row r="58" spans="1:5" s="44" customFormat="1" ht="15" customHeight="1" x14ac:dyDescent="0.25">
      <c r="A58" s="171" t="s">
        <v>172</v>
      </c>
      <c r="B58" s="172">
        <f>SUM(B54:B57)</f>
        <v>12606931.149999999</v>
      </c>
      <c r="C58" s="172">
        <f>SUM(C54:C57)</f>
        <v>12693463.620000001</v>
      </c>
      <c r="D58" s="172">
        <f>SUM(D54:D57)</f>
        <v>13896740.35</v>
      </c>
      <c r="E58" s="172">
        <f>SUM(E54:E57)</f>
        <v>13016827.790000001</v>
      </c>
    </row>
  </sheetData>
  <mergeCells count="4">
    <mergeCell ref="B4:E4"/>
    <mergeCell ref="B6:E6"/>
    <mergeCell ref="G13:I13"/>
    <mergeCell ref="G24:J24"/>
  </mergeCells>
  <pageMargins left="0.35416666666666702" right="0.35416666666666702" top="0.78749999999999998" bottom="0.51180555555555496" header="0.51180555555555496" footer="0.51180555555555496"/>
  <pageSetup paperSize="9" firstPageNumber="0" fitToHeight="0" orientation="landscape" horizontalDpi="300" verticalDpi="300"/>
  <headerFooter>
    <oddFooter>&amp;RPage &amp;P</oddFooter>
  </headerFooter>
  <rowBreaks count="1" manualBreakCount="1">
    <brk id="43" max="16383" man="1"/>
  </rowBreaks>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62"/>
  <sheetViews>
    <sheetView zoomScaleNormal="100" workbookViewId="0"/>
  </sheetViews>
  <sheetFormatPr baseColWidth="10" defaultColWidth="11" defaultRowHeight="13.2" x14ac:dyDescent="0.25"/>
  <cols>
    <col min="1" max="1" width="44.44140625" customWidth="1"/>
    <col min="2" max="5" width="14.109375" customWidth="1"/>
    <col min="6" max="6" width="14.6640625" customWidth="1"/>
    <col min="7" max="9" width="13.5546875" customWidth="1"/>
    <col min="10" max="10" width="12.88671875" customWidth="1"/>
    <col min="11" max="11" width="13.6640625" customWidth="1"/>
    <col min="12" max="12" width="13.5546875" customWidth="1"/>
  </cols>
  <sheetData>
    <row r="1" spans="1:12" ht="20.399999999999999" customHeight="1" x14ac:dyDescent="0.25">
      <c r="A1" s="35" t="s">
        <v>19</v>
      </c>
      <c r="B1" s="36"/>
      <c r="C1" s="36"/>
      <c r="D1" s="36"/>
      <c r="E1" s="37" t="s">
        <v>0</v>
      </c>
      <c r="F1" s="36"/>
      <c r="G1" s="36"/>
      <c r="H1" s="37" t="str">
        <f>Coordonnées!C1</f>
        <v>YVOIR</v>
      </c>
      <c r="I1" s="36"/>
      <c r="J1" s="36"/>
      <c r="K1" s="37" t="s">
        <v>6</v>
      </c>
      <c r="L1" s="38">
        <f>Coordonnées!E1</f>
        <v>91141</v>
      </c>
    </row>
    <row r="2" spans="1:12" ht="20.399999999999999" customHeight="1" x14ac:dyDescent="0.25">
      <c r="A2" s="39"/>
      <c r="B2" s="40"/>
      <c r="C2" s="33"/>
      <c r="D2" s="33"/>
      <c r="E2" s="40"/>
      <c r="F2" s="33"/>
      <c r="G2" s="33"/>
      <c r="H2" s="33"/>
      <c r="I2" s="33"/>
      <c r="J2" s="33"/>
      <c r="K2" s="40" t="s">
        <v>7</v>
      </c>
      <c r="L2" s="41">
        <f>Coordonnées!E2</f>
        <v>2021</v>
      </c>
    </row>
    <row r="3" spans="1:12" x14ac:dyDescent="0.25">
      <c r="A3" s="36"/>
      <c r="B3" s="173"/>
      <c r="C3" s="173"/>
      <c r="D3" s="173"/>
      <c r="E3" s="173"/>
      <c r="F3" s="12"/>
      <c r="G3" s="12"/>
      <c r="H3" s="12"/>
      <c r="I3" s="12"/>
    </row>
    <row r="4" spans="1:12" ht="16.2" x14ac:dyDescent="0.3">
      <c r="B4" s="456" t="s">
        <v>173</v>
      </c>
      <c r="C4" s="456"/>
      <c r="D4" s="456"/>
      <c r="E4" s="456"/>
    </row>
    <row r="5" spans="1:12" ht="26.4" customHeight="1" x14ac:dyDescent="0.25">
      <c r="A5">
        <v>2</v>
      </c>
      <c r="B5" s="1" t="s">
        <v>103</v>
      </c>
    </row>
    <row r="6" spans="1:12" ht="26.4" customHeight="1" x14ac:dyDescent="0.25">
      <c r="B6" t="s">
        <v>174</v>
      </c>
      <c r="F6" s="457" t="s">
        <v>175</v>
      </c>
      <c r="G6" s="457"/>
      <c r="H6" s="457"/>
      <c r="I6" s="457"/>
    </row>
    <row r="7" spans="1:12" s="44" customFormat="1" ht="15" customHeight="1" x14ac:dyDescent="0.25">
      <c r="A7" s="174" t="s">
        <v>81</v>
      </c>
      <c r="B7" s="155">
        <f>C7-1</f>
        <v>2018</v>
      </c>
      <c r="C7" s="155">
        <f>D7-1</f>
        <v>2019</v>
      </c>
      <c r="D7" s="155">
        <f>E7-1</f>
        <v>2020</v>
      </c>
      <c r="E7" s="155">
        <f>L2</f>
        <v>2021</v>
      </c>
      <c r="F7" s="175">
        <f>G7-1</f>
        <v>2018</v>
      </c>
      <c r="G7" s="175">
        <f>H7-1</f>
        <v>2019</v>
      </c>
      <c r="H7" s="175">
        <f>I7-1</f>
        <v>2020</v>
      </c>
      <c r="I7" s="175">
        <f>L2</f>
        <v>2021</v>
      </c>
    </row>
    <row r="8" spans="1:12" s="44" customFormat="1" ht="15" customHeight="1" x14ac:dyDescent="0.25">
      <c r="A8" s="176" t="s">
        <v>176</v>
      </c>
      <c r="B8" s="177"/>
      <c r="C8" s="177"/>
      <c r="D8" s="177"/>
      <c r="E8" s="149"/>
      <c r="F8" s="178"/>
      <c r="G8" s="178"/>
      <c r="H8" s="178"/>
      <c r="I8" s="178"/>
    </row>
    <row r="9" spans="1:12" s="44" customFormat="1" ht="15" customHeight="1" x14ac:dyDescent="0.25">
      <c r="A9" s="151" t="s">
        <v>177</v>
      </c>
      <c r="B9" s="179">
        <v>1482668.88</v>
      </c>
      <c r="C9" s="179">
        <v>1954759.08</v>
      </c>
      <c r="D9" s="179">
        <v>2143128.8199999998</v>
      </c>
      <c r="E9" s="179">
        <v>2091905.7</v>
      </c>
      <c r="F9" s="180">
        <v>40.690000534057617</v>
      </c>
      <c r="G9" s="180">
        <v>44.029998779296875</v>
      </c>
      <c r="H9" s="180">
        <v>44.180000305175781</v>
      </c>
      <c r="I9" s="180">
        <v>42.759998321533203</v>
      </c>
    </row>
    <row r="10" spans="1:12" s="44" customFormat="1" ht="15" customHeight="1" x14ac:dyDescent="0.25">
      <c r="A10" s="151" t="s">
        <v>178</v>
      </c>
      <c r="B10" s="179">
        <v>1664078.08</v>
      </c>
      <c r="C10" s="179">
        <v>1706317.28</v>
      </c>
      <c r="D10" s="179">
        <v>1889790.99</v>
      </c>
      <c r="E10" s="179">
        <v>2095212.68</v>
      </c>
      <c r="F10" s="180">
        <v>41.209999084472656</v>
      </c>
      <c r="G10" s="180">
        <v>41.900001525878906</v>
      </c>
      <c r="H10" s="180">
        <v>40.900001525878906</v>
      </c>
      <c r="I10" s="180">
        <v>45.029998779296875</v>
      </c>
    </row>
    <row r="11" spans="1:12" s="184" customFormat="1" ht="27" customHeight="1" x14ac:dyDescent="0.25">
      <c r="A11" s="181" t="s">
        <v>179</v>
      </c>
      <c r="B11" s="182">
        <v>608213.43999999994</v>
      </c>
      <c r="C11" s="182">
        <v>610886.85</v>
      </c>
      <c r="D11" s="182">
        <v>416731.86</v>
      </c>
      <c r="E11" s="182">
        <v>410803.28</v>
      </c>
      <c r="F11" s="183"/>
      <c r="G11" s="183"/>
      <c r="H11" s="183"/>
      <c r="I11" s="183"/>
    </row>
    <row r="12" spans="1:12" s="44" customFormat="1" ht="15" customHeight="1" x14ac:dyDescent="0.25">
      <c r="A12" s="151" t="s">
        <v>180</v>
      </c>
      <c r="B12" s="179">
        <v>0</v>
      </c>
      <c r="C12" s="179">
        <v>0</v>
      </c>
      <c r="D12" s="179">
        <v>0</v>
      </c>
      <c r="E12" s="179">
        <v>0</v>
      </c>
      <c r="F12" s="180"/>
      <c r="G12" s="180"/>
      <c r="H12" s="180"/>
      <c r="I12" s="180"/>
    </row>
    <row r="13" spans="1:12" s="44" customFormat="1" ht="15" customHeight="1" x14ac:dyDescent="0.25">
      <c r="A13" s="151" t="s">
        <v>181</v>
      </c>
      <c r="B13" s="179">
        <v>234639.51</v>
      </c>
      <c r="C13" s="179">
        <v>228833.49</v>
      </c>
      <c r="D13" s="179">
        <v>244573.57</v>
      </c>
      <c r="E13" s="179">
        <v>249894.31</v>
      </c>
      <c r="F13" s="180"/>
      <c r="G13" s="180"/>
      <c r="H13" s="180"/>
      <c r="I13" s="180"/>
    </row>
    <row r="14" spans="1:12" s="44" customFormat="1" ht="15" customHeight="1" x14ac:dyDescent="0.25">
      <c r="A14" s="151" t="s">
        <v>182</v>
      </c>
      <c r="B14" s="179">
        <v>13375</v>
      </c>
      <c r="C14" s="179">
        <v>19335</v>
      </c>
      <c r="D14" s="179">
        <v>16105</v>
      </c>
      <c r="E14" s="179">
        <v>18225</v>
      </c>
      <c r="F14" s="185">
        <f>SUM(F9:F13)</f>
        <v>81.899999618530273</v>
      </c>
      <c r="G14" s="185">
        <f>SUM(G9:G13)</f>
        <v>85.930000305175781</v>
      </c>
      <c r="H14" s="185">
        <f>SUM(H9:H13)</f>
        <v>85.080001831054688</v>
      </c>
      <c r="I14" s="185">
        <f>SUM(I9:I13)</f>
        <v>87.789997100830078</v>
      </c>
      <c r="J14" s="44" t="s">
        <v>183</v>
      </c>
    </row>
    <row r="15" spans="1:12" s="44" customFormat="1" ht="15" customHeight="1" x14ac:dyDescent="0.25">
      <c r="A15" s="151" t="s">
        <v>184</v>
      </c>
      <c r="B15" s="179">
        <v>0</v>
      </c>
      <c r="C15" s="179">
        <v>0</v>
      </c>
      <c r="D15" s="179">
        <v>0</v>
      </c>
      <c r="E15" s="186">
        <v>0</v>
      </c>
      <c r="F15" s="187"/>
      <c r="G15" s="188"/>
      <c r="H15" s="188"/>
      <c r="I15" s="188"/>
    </row>
    <row r="16" spans="1:12" s="44" customFormat="1" ht="15" customHeight="1" x14ac:dyDescent="0.25">
      <c r="A16" s="151" t="s">
        <v>185</v>
      </c>
      <c r="B16" s="179">
        <v>49316.61</v>
      </c>
      <c r="C16" s="179">
        <v>53313.63</v>
      </c>
      <c r="D16" s="179">
        <v>54185.42</v>
      </c>
      <c r="E16" s="186">
        <v>54748.11</v>
      </c>
      <c r="F16" s="189"/>
      <c r="G16" s="190"/>
      <c r="H16" s="190"/>
      <c r="I16" s="190"/>
    </row>
    <row r="17" spans="1:9" s="44" customFormat="1" ht="15" customHeight="1" x14ac:dyDescent="0.25">
      <c r="A17" s="151" t="s">
        <v>122</v>
      </c>
      <c r="B17" s="179">
        <v>457542.26</v>
      </c>
      <c r="C17" s="179">
        <v>237537.8</v>
      </c>
      <c r="D17" s="179">
        <v>276287.67</v>
      </c>
      <c r="E17" s="179">
        <v>285319.48</v>
      </c>
      <c r="F17" s="191"/>
      <c r="G17" s="191"/>
      <c r="H17" s="191"/>
      <c r="I17" s="191"/>
    </row>
    <row r="18" spans="1:9" s="44" customFormat="1" ht="15" customHeight="1" x14ac:dyDescent="0.25">
      <c r="A18" s="153" t="s">
        <v>186</v>
      </c>
      <c r="B18" s="192">
        <v>4509833.78</v>
      </c>
      <c r="C18" s="192">
        <v>4810983.13</v>
      </c>
      <c r="D18" s="192">
        <v>5040803.33</v>
      </c>
      <c r="E18" s="192">
        <v>5206108.5599999996</v>
      </c>
      <c r="F18" s="43"/>
      <c r="G18" s="454" t="s">
        <v>123</v>
      </c>
      <c r="H18" s="454"/>
      <c r="I18" s="454"/>
    </row>
    <row r="19" spans="1:9" s="44" customFormat="1" ht="15" customHeight="1" x14ac:dyDescent="0.25">
      <c r="A19" s="176" t="s">
        <v>187</v>
      </c>
      <c r="B19" s="149"/>
      <c r="C19" s="149"/>
      <c r="D19" s="149"/>
      <c r="E19" s="149"/>
      <c r="F19" s="43"/>
      <c r="G19" s="155">
        <f>C7</f>
        <v>2019</v>
      </c>
      <c r="H19" s="155">
        <f>D7</f>
        <v>2020</v>
      </c>
      <c r="I19" s="155">
        <f>E7</f>
        <v>2021</v>
      </c>
    </row>
    <row r="20" spans="1:9" s="44" customFormat="1" ht="15" customHeight="1" x14ac:dyDescent="0.25">
      <c r="A20" s="151" t="s">
        <v>188</v>
      </c>
      <c r="B20" s="179">
        <v>29026.79</v>
      </c>
      <c r="C20" s="179">
        <v>30305.91</v>
      </c>
      <c r="D20" s="179">
        <v>30245.27</v>
      </c>
      <c r="E20" s="179">
        <v>31854.799999999999</v>
      </c>
      <c r="F20" s="193" t="s">
        <v>93</v>
      </c>
      <c r="G20" s="156">
        <f>IF(B18=0,"",(C18-B18)/B18)</f>
        <v>6.6776152889608184E-2</v>
      </c>
      <c r="H20" s="156">
        <f>IF(C18=0,"",(D18-C18)/C18)</f>
        <v>4.7769903529052742E-2</v>
      </c>
      <c r="I20" s="157">
        <f>IF(D18=0,"",(E18-D18)/D18)</f>
        <v>3.2793429772631007E-2</v>
      </c>
    </row>
    <row r="21" spans="1:9" s="44" customFormat="1" ht="15" customHeight="1" x14ac:dyDescent="0.25">
      <c r="A21" s="151" t="s">
        <v>189</v>
      </c>
      <c r="B21" s="179">
        <v>42282.82</v>
      </c>
      <c r="C21" s="179">
        <v>47780.38</v>
      </c>
      <c r="D21" s="179">
        <v>50237.38</v>
      </c>
      <c r="E21" s="179">
        <v>63184.73</v>
      </c>
      <c r="F21" s="193" t="s">
        <v>94</v>
      </c>
      <c r="G21" s="158">
        <f>IF(B34=0,"",(C34-B34)/B34)</f>
        <v>-2.538423146966402E-2</v>
      </c>
      <c r="H21" s="158">
        <f>IF(C34=0,"",(D34-C34)/C34)</f>
        <v>-0.11322103709174616</v>
      </c>
      <c r="I21" s="159">
        <f>IF(D34=0,"",(E34-D34)/D34)</f>
        <v>0.16859968383084933</v>
      </c>
    </row>
    <row r="22" spans="1:9" s="44" customFormat="1" ht="15" customHeight="1" x14ac:dyDescent="0.25">
      <c r="A22" s="151" t="s">
        <v>190</v>
      </c>
      <c r="B22" s="179">
        <v>37870.92</v>
      </c>
      <c r="C22" s="179">
        <v>38781.879999999997</v>
      </c>
      <c r="D22" s="179">
        <v>40814.050000000003</v>
      </c>
      <c r="E22" s="179">
        <v>49743.02</v>
      </c>
      <c r="F22" s="193" t="s">
        <v>191</v>
      </c>
      <c r="G22" s="158">
        <f>IF(B46=0,"",(C46-B46)/B46)</f>
        <v>-2.5130062979282341E-2</v>
      </c>
      <c r="H22" s="158">
        <f>IF(C46=0,"",(D46-C46)/C46)</f>
        <v>7.9509639596796952E-2</v>
      </c>
      <c r="I22" s="159">
        <f>IF(D46=0,"",(E46-D46)/D46)</f>
        <v>3.3585305414660101E-2</v>
      </c>
    </row>
    <row r="23" spans="1:9" s="44" customFormat="1" ht="15" customHeight="1" x14ac:dyDescent="0.25">
      <c r="A23" s="151" t="s">
        <v>192</v>
      </c>
      <c r="B23" s="179">
        <v>49224.72</v>
      </c>
      <c r="C23" s="179">
        <v>42188.13</v>
      </c>
      <c r="D23" s="179">
        <v>45045.94</v>
      </c>
      <c r="E23" s="179">
        <v>63230.61</v>
      </c>
      <c r="F23" s="193" t="s">
        <v>96</v>
      </c>
      <c r="G23" s="194">
        <f>IF(B56=0,"",(C56-B56)/B56)</f>
        <v>7.3421348212608678E-2</v>
      </c>
      <c r="H23" s="194">
        <f>IF(C56=0,"",(D56-C56)/C56)</f>
        <v>8.5295886644886965E-2</v>
      </c>
      <c r="I23" s="160">
        <f>IF(D56=0,"",(E56-D56)/D56)</f>
        <v>-4.6949654823669335E-2</v>
      </c>
    </row>
    <row r="24" spans="1:9" s="44" customFormat="1" ht="15" customHeight="1" x14ac:dyDescent="0.25">
      <c r="A24" s="151" t="s">
        <v>193</v>
      </c>
      <c r="B24" s="179">
        <v>47136.77</v>
      </c>
      <c r="C24" s="179">
        <v>47337.94</v>
      </c>
      <c r="D24" s="179">
        <v>29821.03</v>
      </c>
      <c r="E24" s="179">
        <v>46824.92</v>
      </c>
      <c r="F24" s="43" t="s">
        <v>130</v>
      </c>
      <c r="G24" s="161">
        <f>IF(B58=0,"",(C58-B58)/B58)</f>
        <v>2.1706717302997041E-2</v>
      </c>
      <c r="H24" s="161">
        <f>IF(C58=0,"",(D58-C58)/C58)</f>
        <v>0.17426597823617873</v>
      </c>
      <c r="I24" s="161">
        <f>IF(D58=0,"",(E58-D58)/D58)</f>
        <v>-7.3380200780368485E-2</v>
      </c>
    </row>
    <row r="25" spans="1:9" s="44" customFormat="1" ht="15" customHeight="1" x14ac:dyDescent="0.25">
      <c r="A25" s="151" t="s">
        <v>194</v>
      </c>
      <c r="B25" s="179">
        <v>23549.599999999999</v>
      </c>
      <c r="C25" s="179">
        <v>24169.95</v>
      </c>
      <c r="D25" s="179">
        <v>26944.01</v>
      </c>
      <c r="E25" s="179">
        <v>29825.49</v>
      </c>
      <c r="F25" s="43"/>
      <c r="G25" s="43"/>
      <c r="H25" s="43"/>
      <c r="I25" s="43"/>
    </row>
    <row r="26" spans="1:9" s="44" customFormat="1" ht="15" customHeight="1" x14ac:dyDescent="0.25">
      <c r="A26" s="151" t="s">
        <v>195</v>
      </c>
      <c r="B26" s="179">
        <v>153938.35999999999</v>
      </c>
      <c r="C26" s="179">
        <v>146036.81</v>
      </c>
      <c r="D26" s="179">
        <v>120995.36</v>
      </c>
      <c r="E26" s="179">
        <v>148439.20000000001</v>
      </c>
      <c r="F26" s="43"/>
      <c r="G26" s="43"/>
      <c r="H26" s="43"/>
      <c r="I26" s="43"/>
    </row>
    <row r="27" spans="1:9" s="44" customFormat="1" ht="15" customHeight="1" x14ac:dyDescent="0.25">
      <c r="A27" s="151" t="s">
        <v>196</v>
      </c>
      <c r="B27" s="179">
        <v>79923.289999999994</v>
      </c>
      <c r="C27" s="179">
        <v>76000</v>
      </c>
      <c r="D27" s="179">
        <v>71760.56</v>
      </c>
      <c r="E27" s="179">
        <v>72000</v>
      </c>
      <c r="F27" s="191"/>
      <c r="G27" s="191"/>
      <c r="H27" s="191"/>
      <c r="I27" s="191"/>
    </row>
    <row r="28" spans="1:9" s="44" customFormat="1" ht="15" customHeight="1" x14ac:dyDescent="0.25">
      <c r="A28" s="151" t="s">
        <v>197</v>
      </c>
      <c r="B28" s="179">
        <v>80403.13</v>
      </c>
      <c r="C28" s="179">
        <v>88581.9</v>
      </c>
      <c r="D28" s="179">
        <v>87387.59</v>
      </c>
      <c r="E28" s="179">
        <v>92434.32</v>
      </c>
      <c r="F28" s="191"/>
      <c r="G28" s="191"/>
      <c r="H28" s="191"/>
      <c r="I28" s="191"/>
    </row>
    <row r="29" spans="1:9" s="44" customFormat="1" ht="15" customHeight="1" x14ac:dyDescent="0.25">
      <c r="A29" s="151" t="s">
        <v>198</v>
      </c>
      <c r="B29" s="179">
        <v>78488</v>
      </c>
      <c r="C29" s="179">
        <v>102648.96000000001</v>
      </c>
      <c r="D29" s="179">
        <v>97728.24</v>
      </c>
      <c r="E29" s="179">
        <v>113033.32</v>
      </c>
      <c r="F29" s="191"/>
      <c r="G29" s="191"/>
      <c r="H29" s="191"/>
      <c r="I29" s="191"/>
    </row>
    <row r="30" spans="1:9" s="44" customFormat="1" ht="15" customHeight="1" x14ac:dyDescent="0.25">
      <c r="A30" s="151" t="s">
        <v>199</v>
      </c>
      <c r="B30" s="179">
        <v>128156.02</v>
      </c>
      <c r="C30" s="179">
        <v>111553.42</v>
      </c>
      <c r="D30" s="179">
        <v>113772.78</v>
      </c>
      <c r="E30" s="179">
        <v>128272.89</v>
      </c>
      <c r="F30" s="191"/>
      <c r="G30" s="191"/>
      <c r="H30" s="191"/>
      <c r="I30" s="191"/>
    </row>
    <row r="31" spans="1:9" s="44" customFormat="1" ht="15" customHeight="1" x14ac:dyDescent="0.25">
      <c r="A31" s="195" t="s">
        <v>200</v>
      </c>
      <c r="B31" s="179">
        <v>61068.5</v>
      </c>
      <c r="C31" s="179">
        <v>72340.22</v>
      </c>
      <c r="D31" s="179">
        <v>36106.629999999997</v>
      </c>
      <c r="E31" s="179">
        <v>55348.33</v>
      </c>
      <c r="F31" s="191"/>
      <c r="G31" s="191"/>
      <c r="H31" s="191"/>
      <c r="I31" s="191"/>
    </row>
    <row r="32" spans="1:9" s="44" customFormat="1" ht="15" customHeight="1" x14ac:dyDescent="0.25">
      <c r="A32" s="151" t="s">
        <v>201</v>
      </c>
      <c r="B32" s="179">
        <v>364938.34</v>
      </c>
      <c r="C32" s="179">
        <v>316815.19</v>
      </c>
      <c r="D32" s="179">
        <v>287005.57</v>
      </c>
      <c r="E32" s="179">
        <v>299955.55</v>
      </c>
      <c r="F32" s="191"/>
      <c r="G32" s="191"/>
      <c r="H32" s="191"/>
      <c r="I32" s="191"/>
    </row>
    <row r="33" spans="1:9" s="44" customFormat="1" ht="15" customHeight="1" x14ac:dyDescent="0.25">
      <c r="A33" s="151" t="s">
        <v>202</v>
      </c>
      <c r="B33" s="179">
        <v>350031.85</v>
      </c>
      <c r="C33" s="179">
        <v>342761.09</v>
      </c>
      <c r="D33" s="179">
        <v>281043.52</v>
      </c>
      <c r="E33" s="179">
        <v>347128.21</v>
      </c>
      <c r="F33" s="191"/>
      <c r="G33" s="191"/>
      <c r="H33" s="191"/>
      <c r="I33" s="191"/>
    </row>
    <row r="34" spans="1:9" s="44" customFormat="1" ht="15" customHeight="1" x14ac:dyDescent="0.25">
      <c r="A34" s="153" t="s">
        <v>203</v>
      </c>
      <c r="B34" s="192">
        <v>1526039.11</v>
      </c>
      <c r="C34" s="192">
        <v>1487301.78</v>
      </c>
      <c r="D34" s="192">
        <v>1318907.93</v>
      </c>
      <c r="E34" s="192">
        <v>1541275.39</v>
      </c>
      <c r="F34" s="191"/>
      <c r="G34" s="191"/>
      <c r="H34" s="191"/>
      <c r="I34" s="191"/>
    </row>
    <row r="35" spans="1:9" s="44" customFormat="1" ht="15" customHeight="1" x14ac:dyDescent="0.25">
      <c r="A35" s="176" t="s">
        <v>204</v>
      </c>
      <c r="B35" s="149"/>
      <c r="C35" s="149"/>
      <c r="D35" s="149"/>
      <c r="E35" s="149"/>
      <c r="F35" s="191"/>
      <c r="G35" s="191"/>
      <c r="H35" s="191"/>
      <c r="I35" s="191"/>
    </row>
    <row r="36" spans="1:9" s="44" customFormat="1" ht="15" customHeight="1" x14ac:dyDescent="0.25">
      <c r="A36" s="151" t="s">
        <v>205</v>
      </c>
      <c r="B36" s="179">
        <v>1086620.1599999999</v>
      </c>
      <c r="C36" s="179">
        <v>956725.18</v>
      </c>
      <c r="D36" s="179">
        <v>1199112.54</v>
      </c>
      <c r="E36" s="179">
        <v>1300000</v>
      </c>
      <c r="F36" s="191"/>
      <c r="G36" s="191"/>
      <c r="H36" s="191"/>
      <c r="I36" s="191"/>
    </row>
    <row r="37" spans="1:9" s="44" customFormat="1" ht="15" customHeight="1" x14ac:dyDescent="0.25">
      <c r="A37" s="151" t="s">
        <v>206</v>
      </c>
      <c r="B37" s="179">
        <v>668357.92000000004</v>
      </c>
      <c r="C37" s="179">
        <v>681725.08</v>
      </c>
      <c r="D37" s="179">
        <v>681725.08</v>
      </c>
      <c r="E37" s="179">
        <v>681725.08</v>
      </c>
      <c r="F37" s="191"/>
      <c r="G37" s="191"/>
      <c r="H37" s="191"/>
      <c r="I37" s="191"/>
    </row>
    <row r="38" spans="1:9" s="44" customFormat="1" ht="15" customHeight="1" x14ac:dyDescent="0.25">
      <c r="A38" s="151" t="s">
        <v>207</v>
      </c>
      <c r="B38" s="179">
        <v>492735.28</v>
      </c>
      <c r="C38" s="179">
        <v>532154.1</v>
      </c>
      <c r="D38" s="179">
        <v>425723.28</v>
      </c>
      <c r="E38" s="179">
        <v>372507.87</v>
      </c>
      <c r="F38" s="191"/>
      <c r="G38" s="191"/>
      <c r="H38" s="191"/>
      <c r="I38" s="191"/>
    </row>
    <row r="39" spans="1:9" s="44" customFormat="1" ht="15" customHeight="1" x14ac:dyDescent="0.25">
      <c r="A39" s="151" t="s">
        <v>208</v>
      </c>
      <c r="B39" s="179">
        <v>0</v>
      </c>
      <c r="C39" s="179">
        <v>0</v>
      </c>
      <c r="D39" s="179">
        <v>0</v>
      </c>
      <c r="E39" s="179">
        <v>0</v>
      </c>
      <c r="F39" s="191"/>
      <c r="G39" s="191"/>
      <c r="H39" s="191"/>
      <c r="I39" s="191"/>
    </row>
    <row r="40" spans="1:9" s="44" customFormat="1" ht="15" customHeight="1" x14ac:dyDescent="0.25">
      <c r="A40" s="151" t="s">
        <v>209</v>
      </c>
      <c r="B40" s="179">
        <v>445867.84</v>
      </c>
      <c r="C40" s="179">
        <v>420899.61</v>
      </c>
      <c r="D40" s="179">
        <v>503533.4</v>
      </c>
      <c r="E40" s="179">
        <v>508625.01</v>
      </c>
      <c r="F40" s="191"/>
      <c r="G40" s="191"/>
      <c r="H40" s="191"/>
      <c r="I40" s="191"/>
    </row>
    <row r="41" spans="1:9" s="44" customFormat="1" ht="15" customHeight="1" x14ac:dyDescent="0.25">
      <c r="A41" s="151" t="s">
        <v>210</v>
      </c>
      <c r="B41" s="179">
        <v>60586.2</v>
      </c>
      <c r="C41" s="179">
        <v>78836.98</v>
      </c>
      <c r="D41" s="179">
        <v>87475.36</v>
      </c>
      <c r="E41" s="179">
        <v>80520.39</v>
      </c>
      <c r="F41" s="191"/>
      <c r="G41" s="191"/>
      <c r="H41" s="191"/>
      <c r="I41" s="191"/>
    </row>
    <row r="42" spans="1:9" s="44" customFormat="1" ht="15" customHeight="1" x14ac:dyDescent="0.25">
      <c r="A42" s="151" t="s">
        <v>211</v>
      </c>
      <c r="B42" s="179">
        <v>65182.55</v>
      </c>
      <c r="C42" s="179">
        <v>70488.33</v>
      </c>
      <c r="D42" s="179">
        <v>70748.38</v>
      </c>
      <c r="E42" s="179">
        <v>74792.78</v>
      </c>
      <c r="F42" s="191"/>
      <c r="G42" s="191"/>
      <c r="H42" s="191"/>
      <c r="I42" s="191"/>
    </row>
    <row r="43" spans="1:9" s="44" customFormat="1" ht="15" customHeight="1" x14ac:dyDescent="0.25">
      <c r="A43" s="151" t="s">
        <v>212</v>
      </c>
      <c r="B43" s="179"/>
      <c r="C43" s="179"/>
      <c r="D43" s="179"/>
      <c r="E43" s="179"/>
      <c r="F43" s="191"/>
      <c r="G43" s="191"/>
      <c r="H43" s="191"/>
      <c r="I43" s="191"/>
    </row>
    <row r="44" spans="1:9" s="44" customFormat="1" ht="15" customHeight="1" x14ac:dyDescent="0.25">
      <c r="A44" s="151" t="s">
        <v>213</v>
      </c>
      <c r="B44" s="179">
        <v>50711.55</v>
      </c>
      <c r="C44" s="179">
        <v>52020.480000000003</v>
      </c>
      <c r="D44" s="179">
        <v>55889.39</v>
      </c>
      <c r="E44" s="179">
        <v>45210.879999999997</v>
      </c>
      <c r="F44" s="191"/>
      <c r="G44" s="191"/>
      <c r="H44" s="191"/>
      <c r="I44" s="191"/>
    </row>
    <row r="45" spans="1:9" s="44" customFormat="1" ht="15" customHeight="1" x14ac:dyDescent="0.25">
      <c r="A45" s="151" t="s">
        <v>122</v>
      </c>
      <c r="B45" s="179">
        <v>231318.71</v>
      </c>
      <c r="C45" s="179">
        <v>230592.57</v>
      </c>
      <c r="D45" s="179">
        <v>239627.71</v>
      </c>
      <c r="E45" s="179">
        <v>310070.03000000003</v>
      </c>
      <c r="F45" s="191"/>
      <c r="G45" s="191"/>
      <c r="H45" s="191"/>
      <c r="I45" s="191"/>
    </row>
    <row r="46" spans="1:9" s="44" customFormat="1" ht="15" customHeight="1" x14ac:dyDescent="0.25">
      <c r="A46" s="153" t="s">
        <v>214</v>
      </c>
      <c r="B46" s="154">
        <v>3101380.21</v>
      </c>
      <c r="C46" s="154">
        <v>3023442.33</v>
      </c>
      <c r="D46" s="154">
        <v>3263835.14</v>
      </c>
      <c r="E46" s="154">
        <v>3373452.04</v>
      </c>
      <c r="F46" s="191"/>
      <c r="G46" s="191"/>
      <c r="H46" s="191"/>
      <c r="I46" s="191"/>
    </row>
    <row r="47" spans="1:9" s="44" customFormat="1" ht="15" customHeight="1" x14ac:dyDescent="0.25">
      <c r="A47" s="176" t="s">
        <v>215</v>
      </c>
      <c r="B47" s="149"/>
      <c r="C47" s="149"/>
      <c r="D47" s="149"/>
      <c r="E47" s="149"/>
      <c r="F47" s="191"/>
      <c r="G47" s="191"/>
      <c r="H47" s="191"/>
      <c r="I47" s="191"/>
    </row>
    <row r="48" spans="1:9" s="44" customFormat="1" ht="15" customHeight="1" x14ac:dyDescent="0.25">
      <c r="A48" s="151" t="s">
        <v>216</v>
      </c>
      <c r="B48" s="179">
        <v>2035.08</v>
      </c>
      <c r="C48" s="179">
        <v>0</v>
      </c>
      <c r="D48" s="179">
        <v>574.02</v>
      </c>
      <c r="E48" s="179">
        <v>0</v>
      </c>
      <c r="F48" s="191"/>
      <c r="G48" s="191"/>
      <c r="H48" s="191"/>
      <c r="I48" s="191"/>
    </row>
    <row r="49" spans="1:9" s="44" customFormat="1" ht="15" customHeight="1" x14ac:dyDescent="0.25">
      <c r="A49" s="151" t="s">
        <v>217</v>
      </c>
      <c r="B49" s="179">
        <v>686273.31</v>
      </c>
      <c r="C49" s="179">
        <v>752233.83</v>
      </c>
      <c r="D49" s="179">
        <v>832999.73</v>
      </c>
      <c r="E49" s="179">
        <v>792764.84</v>
      </c>
      <c r="F49" s="191"/>
      <c r="G49" s="191"/>
      <c r="H49" s="191"/>
      <c r="I49" s="191"/>
    </row>
    <row r="50" spans="1:9" s="44" customFormat="1" ht="15" customHeight="1" x14ac:dyDescent="0.25">
      <c r="A50" s="151" t="s">
        <v>218</v>
      </c>
      <c r="B50" s="179"/>
      <c r="C50" s="179"/>
      <c r="D50" s="179"/>
      <c r="E50" s="179"/>
      <c r="F50" s="191"/>
      <c r="G50" s="191"/>
      <c r="H50" s="191"/>
      <c r="I50" s="191"/>
    </row>
    <row r="51" spans="1:9" s="44" customFormat="1" ht="15" customHeight="1" x14ac:dyDescent="0.25">
      <c r="A51" s="151" t="s">
        <v>219</v>
      </c>
      <c r="B51" s="179"/>
      <c r="C51" s="179"/>
      <c r="D51" s="179"/>
      <c r="E51" s="179"/>
      <c r="F51" s="191"/>
      <c r="G51" s="191"/>
      <c r="H51" s="191"/>
      <c r="I51" s="191"/>
    </row>
    <row r="52" spans="1:9" s="44" customFormat="1" ht="15" customHeight="1" x14ac:dyDescent="0.25">
      <c r="A52" s="151" t="s">
        <v>220</v>
      </c>
      <c r="B52" s="179">
        <v>0</v>
      </c>
      <c r="C52" s="179">
        <v>0</v>
      </c>
      <c r="D52" s="179">
        <v>0</v>
      </c>
      <c r="E52" s="179">
        <v>0</v>
      </c>
      <c r="F52" s="191"/>
      <c r="G52" s="191"/>
      <c r="H52" s="191"/>
      <c r="I52" s="191"/>
    </row>
    <row r="53" spans="1:9" s="44" customFormat="1" ht="15" customHeight="1" x14ac:dyDescent="0.25">
      <c r="A53" s="151" t="s">
        <v>221</v>
      </c>
      <c r="B53" s="179">
        <v>107871.87</v>
      </c>
      <c r="C53" s="179">
        <v>107236.11</v>
      </c>
      <c r="D53" s="179">
        <v>104519.45</v>
      </c>
      <c r="E53" s="179">
        <v>98079.66</v>
      </c>
      <c r="F53" s="191"/>
      <c r="G53" s="191"/>
      <c r="H53" s="191"/>
      <c r="I53" s="191"/>
    </row>
    <row r="54" spans="1:9" s="44" customFormat="1" ht="15" customHeight="1" x14ac:dyDescent="0.25">
      <c r="A54" s="196" t="s">
        <v>222</v>
      </c>
      <c r="B54" s="179">
        <v>0</v>
      </c>
      <c r="C54" s="179">
        <v>0</v>
      </c>
      <c r="D54" s="179">
        <v>0</v>
      </c>
      <c r="E54" s="179">
        <v>0</v>
      </c>
      <c r="F54" s="191"/>
      <c r="G54" s="191"/>
      <c r="H54" s="191"/>
      <c r="I54" s="191"/>
    </row>
    <row r="55" spans="1:9" s="44" customFormat="1" ht="15" customHeight="1" x14ac:dyDescent="0.25">
      <c r="A55" s="196" t="s">
        <v>223</v>
      </c>
      <c r="B55" s="179">
        <v>59200.11</v>
      </c>
      <c r="C55" s="179">
        <v>58713.61</v>
      </c>
      <c r="D55" s="179">
        <v>58407.63</v>
      </c>
      <c r="E55" s="179">
        <v>58870.96</v>
      </c>
      <c r="F55" s="191"/>
      <c r="G55" s="191"/>
      <c r="H55" s="191"/>
      <c r="I55" s="191"/>
    </row>
    <row r="56" spans="1:9" s="44" customFormat="1" ht="15" customHeight="1" x14ac:dyDescent="0.25">
      <c r="A56" s="197" t="s">
        <v>224</v>
      </c>
      <c r="B56" s="198">
        <v>855380.37</v>
      </c>
      <c r="C56" s="198">
        <v>918183.55</v>
      </c>
      <c r="D56" s="198">
        <v>996500.83</v>
      </c>
      <c r="E56" s="198">
        <v>949715.46</v>
      </c>
      <c r="F56" s="191"/>
      <c r="G56" s="191"/>
      <c r="H56" s="191"/>
      <c r="I56" s="191"/>
    </row>
    <row r="57" spans="1:9" s="44" customFormat="1" ht="15" customHeight="1" x14ac:dyDescent="0.25">
      <c r="A57" s="197" t="s">
        <v>225</v>
      </c>
      <c r="B57" s="198">
        <v>68875</v>
      </c>
      <c r="C57" s="198">
        <v>40000</v>
      </c>
      <c r="D57" s="198">
        <v>1451302.27</v>
      </c>
      <c r="E57" s="198">
        <v>115000</v>
      </c>
      <c r="F57" s="191"/>
      <c r="G57" s="191"/>
      <c r="H57" s="191"/>
      <c r="I57" s="191"/>
    </row>
    <row r="58" spans="1:9" s="44" customFormat="1" ht="15" customHeight="1" x14ac:dyDescent="0.25">
      <c r="A58" s="91" t="s">
        <v>226</v>
      </c>
      <c r="B58" s="172">
        <f>B18+B34+B46+B56+B57</f>
        <v>10061508.470000001</v>
      </c>
      <c r="C58" s="172">
        <f>C18+C34+C46+C56+C57</f>
        <v>10279910.790000001</v>
      </c>
      <c r="D58" s="172">
        <f>D18+D34+D46+D56+D57</f>
        <v>12071349.5</v>
      </c>
      <c r="E58" s="172">
        <f>E18+E34+E46+E56+E57</f>
        <v>11185551.449999999</v>
      </c>
      <c r="F58" s="191"/>
      <c r="G58" s="191"/>
      <c r="H58" s="191"/>
      <c r="I58" s="191"/>
    </row>
    <row r="59" spans="1:9" s="44" customFormat="1" ht="15" customHeight="1" x14ac:dyDescent="0.25">
      <c r="A59" s="151" t="s">
        <v>227</v>
      </c>
      <c r="B59" s="99">
        <v>0</v>
      </c>
      <c r="C59" s="99">
        <v>0</v>
      </c>
      <c r="D59" s="99">
        <v>0</v>
      </c>
      <c r="E59" s="99">
        <v>0</v>
      </c>
    </row>
    <row r="60" spans="1:9" s="44" customFormat="1" ht="15" customHeight="1" x14ac:dyDescent="0.25">
      <c r="A60" s="151" t="s">
        <v>99</v>
      </c>
      <c r="B60" s="99">
        <v>266008.25</v>
      </c>
      <c r="C60" s="99">
        <v>766723.58</v>
      </c>
      <c r="D60" s="99">
        <v>257682.68</v>
      </c>
      <c r="E60" s="99">
        <v>224425.76</v>
      </c>
    </row>
    <row r="61" spans="1:9" s="44" customFormat="1" ht="15" customHeight="1" x14ac:dyDescent="0.25">
      <c r="A61" s="151" t="s">
        <v>97</v>
      </c>
      <c r="B61" s="99">
        <v>1000000</v>
      </c>
      <c r="C61" s="99">
        <v>952600</v>
      </c>
      <c r="D61" s="99">
        <v>0</v>
      </c>
      <c r="E61" s="99">
        <v>650000</v>
      </c>
    </row>
    <row r="62" spans="1:9" s="44" customFormat="1" ht="15" customHeight="1" x14ac:dyDescent="0.25">
      <c r="A62" s="91" t="s">
        <v>228</v>
      </c>
      <c r="B62" s="172">
        <f>SUM(B58:B61)</f>
        <v>11327516.720000001</v>
      </c>
      <c r="C62" s="172">
        <f>SUM(C58:C61)</f>
        <v>11999234.370000001</v>
      </c>
      <c r="D62" s="172">
        <f>SUM(D58:D61)</f>
        <v>12329032.18</v>
      </c>
      <c r="E62" s="172">
        <f>SUM(E58:E61)</f>
        <v>12059977.209999999</v>
      </c>
    </row>
  </sheetData>
  <mergeCells count="3">
    <mergeCell ref="B4:E4"/>
    <mergeCell ref="F6:I6"/>
    <mergeCell ref="G18:I18"/>
  </mergeCells>
  <pageMargins left="0.35416666666666702" right="0.35416666666666702" top="0.39374999999999999" bottom="0.51180555555555496" header="0.51180555555555496" footer="0.51180555555555496"/>
  <pageSetup paperSize="9" firstPageNumber="0" fitToHeight="0" orientation="landscape" horizontalDpi="300" verticalDpi="300"/>
  <headerFooter>
    <oddFooter>&amp;RPage &amp;P</oddFooter>
  </headerFooter>
  <rowBreaks count="1" manualBreakCount="1">
    <brk id="46" max="16383" man="1"/>
  </rowBreaks>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36"/>
  <sheetViews>
    <sheetView topLeftCell="A13" zoomScaleNormal="100" workbookViewId="0">
      <selection activeCell="C13" sqref="C13"/>
    </sheetView>
  </sheetViews>
  <sheetFormatPr baseColWidth="10" defaultColWidth="11" defaultRowHeight="13.2" x14ac:dyDescent="0.25"/>
  <cols>
    <col min="1" max="1" width="12.88671875" customWidth="1"/>
    <col min="2" max="2" width="16.109375" customWidth="1"/>
    <col min="3" max="3" width="16" customWidth="1"/>
    <col min="4" max="4" width="14.6640625" customWidth="1"/>
    <col min="5" max="7" width="13.6640625" customWidth="1"/>
    <col min="8" max="12" width="12.88671875" customWidth="1"/>
    <col min="13" max="13" width="4" customWidth="1"/>
  </cols>
  <sheetData>
    <row r="1" spans="1:12" x14ac:dyDescent="0.25">
      <c r="A1" s="35" t="s">
        <v>19</v>
      </c>
      <c r="B1" s="36"/>
      <c r="C1" s="36"/>
      <c r="D1" s="441" t="s">
        <v>0</v>
      </c>
      <c r="E1" s="441"/>
      <c r="F1" s="441"/>
      <c r="G1" s="441" t="str">
        <f>Coordonnées!C1</f>
        <v>YVOIR</v>
      </c>
      <c r="H1" s="441"/>
      <c r="I1" s="36"/>
      <c r="J1" s="36"/>
      <c r="K1" s="37" t="s">
        <v>6</v>
      </c>
      <c r="L1" s="38">
        <f>Coordonnées!E1</f>
        <v>91141</v>
      </c>
    </row>
    <row r="2" spans="1:12" x14ac:dyDescent="0.25">
      <c r="A2" s="39"/>
      <c r="B2" s="40"/>
      <c r="C2" s="33"/>
      <c r="D2" s="33"/>
      <c r="E2" s="40"/>
      <c r="F2" s="33"/>
      <c r="G2" s="33"/>
      <c r="H2" s="33"/>
      <c r="I2" s="33"/>
      <c r="J2" s="33"/>
      <c r="K2" s="40" t="s">
        <v>7</v>
      </c>
      <c r="L2" s="41">
        <f>Coordonnées!E2</f>
        <v>2021</v>
      </c>
    </row>
    <row r="5" spans="1:12" x14ac:dyDescent="0.25">
      <c r="A5">
        <v>2</v>
      </c>
      <c r="B5" s="1" t="s">
        <v>103</v>
      </c>
    </row>
    <row r="6" spans="1:12" ht="26.4" customHeight="1" x14ac:dyDescent="0.25">
      <c r="B6" t="s">
        <v>229</v>
      </c>
    </row>
    <row r="7" spans="1:12" ht="44.25" customHeight="1" x14ac:dyDescent="0.25">
      <c r="A7" s="458" t="s">
        <v>230</v>
      </c>
      <c r="B7" s="458"/>
      <c r="C7" s="458"/>
      <c r="D7" s="458"/>
    </row>
    <row r="8" spans="1:12" s="199" customFormat="1" ht="18.75" customHeight="1" x14ac:dyDescent="0.25">
      <c r="A8" s="131"/>
      <c r="B8" s="131" t="s">
        <v>231</v>
      </c>
      <c r="C8" s="131" t="s">
        <v>232</v>
      </c>
      <c r="D8" s="131" t="s">
        <v>233</v>
      </c>
      <c r="E8"/>
      <c r="F8"/>
      <c r="G8"/>
      <c r="H8"/>
      <c r="I8"/>
      <c r="J8"/>
      <c r="K8"/>
      <c r="L8"/>
    </row>
    <row r="9" spans="1:12" s="129" customFormat="1" ht="32.25" customHeight="1" x14ac:dyDescent="0.25">
      <c r="A9" s="131">
        <f>A10-1</f>
        <v>2018</v>
      </c>
      <c r="B9" s="99">
        <v>4509833.78</v>
      </c>
      <c r="C9" s="99">
        <v>944281.67</v>
      </c>
      <c r="D9" s="200">
        <f>B9-C9</f>
        <v>3565552.1100000003</v>
      </c>
      <c r="E9"/>
      <c r="F9"/>
      <c r="G9"/>
      <c r="H9"/>
      <c r="I9"/>
      <c r="J9"/>
      <c r="K9"/>
      <c r="L9"/>
    </row>
    <row r="10" spans="1:12" s="129" customFormat="1" ht="32.25" customHeight="1" x14ac:dyDescent="0.25">
      <c r="A10" s="131">
        <f>A11-1</f>
        <v>2019</v>
      </c>
      <c r="B10" s="99">
        <v>4810983.13</v>
      </c>
      <c r="C10" s="99">
        <v>991059.72</v>
      </c>
      <c r="D10" s="200">
        <f>B10-C10</f>
        <v>3819923.41</v>
      </c>
      <c r="E10"/>
      <c r="F10"/>
      <c r="G10"/>
      <c r="H10"/>
      <c r="I10"/>
      <c r="J10"/>
      <c r="K10"/>
      <c r="L10"/>
    </row>
    <row r="11" spans="1:12" s="129" customFormat="1" ht="32.25" customHeight="1" x14ac:dyDescent="0.25">
      <c r="A11" s="131">
        <f>A12-1</f>
        <v>2020</v>
      </c>
      <c r="B11" s="99">
        <v>5040803.33</v>
      </c>
      <c r="C11" s="99">
        <v>1029451.3</v>
      </c>
      <c r="D11" s="200">
        <f>B11-C11</f>
        <v>4011352.0300000003</v>
      </c>
      <c r="E11"/>
      <c r="F11"/>
      <c r="G11"/>
      <c r="H11"/>
      <c r="I11"/>
      <c r="J11"/>
      <c r="K11"/>
      <c r="L11"/>
    </row>
    <row r="12" spans="1:12" s="129" customFormat="1" ht="32.25" customHeight="1" x14ac:dyDescent="0.25">
      <c r="A12" s="131">
        <f>L2</f>
        <v>2021</v>
      </c>
      <c r="B12" s="99">
        <v>5206108.5599999996</v>
      </c>
      <c r="C12" s="99">
        <v>1037396.01</v>
      </c>
      <c r="D12" s="200">
        <f>B12-C12</f>
        <v>4168712.55</v>
      </c>
      <c r="E12"/>
      <c r="F12"/>
      <c r="G12"/>
      <c r="H12"/>
      <c r="I12"/>
      <c r="J12"/>
      <c r="K12"/>
      <c r="L12"/>
    </row>
    <row r="16" spans="1:12" ht="13.2" customHeight="1" x14ac:dyDescent="0.25"/>
    <row r="17" spans="1:7" s="44" customFormat="1" ht="26.4" customHeight="1" x14ac:dyDescent="0.25">
      <c r="A17" s="43"/>
      <c r="B17" s="43"/>
      <c r="C17" s="43"/>
      <c r="D17" s="459" t="s">
        <v>234</v>
      </c>
      <c r="E17" s="459"/>
      <c r="F17" s="459"/>
      <c r="G17" s="459"/>
    </row>
    <row r="18" spans="1:7" s="44" customFormat="1" ht="15" customHeight="1" x14ac:dyDescent="0.25">
      <c r="A18" s="460" t="s">
        <v>81</v>
      </c>
      <c r="B18" s="460"/>
      <c r="C18" s="460"/>
      <c r="D18" s="148">
        <f>E18-1</f>
        <v>2018</v>
      </c>
      <c r="E18" s="148">
        <f>F18-1</f>
        <v>2019</v>
      </c>
      <c r="F18" s="148">
        <f>G18-1</f>
        <v>2020</v>
      </c>
      <c r="G18" s="148">
        <f>L2</f>
        <v>2021</v>
      </c>
    </row>
    <row r="19" spans="1:7" s="44" customFormat="1" ht="15" customHeight="1" x14ac:dyDescent="0.25">
      <c r="A19" s="462" t="s">
        <v>235</v>
      </c>
      <c r="B19" s="462"/>
      <c r="C19" s="462"/>
      <c r="D19" s="201">
        <v>19.079999923706055</v>
      </c>
      <c r="E19" s="201">
        <v>22.979999542236328</v>
      </c>
      <c r="F19" s="201">
        <v>23.020000457763672</v>
      </c>
      <c r="G19" s="201">
        <v>22.049999237060547</v>
      </c>
    </row>
    <row r="20" spans="1:7" s="44" customFormat="1" ht="15" customHeight="1" x14ac:dyDescent="0.25">
      <c r="A20" s="463" t="s">
        <v>236</v>
      </c>
      <c r="B20" s="463"/>
      <c r="C20" s="463"/>
      <c r="D20" s="201">
        <v>21.610000610351563</v>
      </c>
      <c r="E20" s="201">
        <v>21.049999237060547</v>
      </c>
      <c r="F20" s="201">
        <v>21.159999847412109</v>
      </c>
      <c r="G20" s="201">
        <v>20.709999084472656</v>
      </c>
    </row>
    <row r="21" spans="1:7" s="44" customFormat="1" ht="15" customHeight="1" x14ac:dyDescent="0.25">
      <c r="A21" s="464" t="s">
        <v>237</v>
      </c>
      <c r="B21" s="464"/>
      <c r="C21" s="464"/>
      <c r="D21" s="201">
        <v>41.209999084472656</v>
      </c>
      <c r="E21" s="201">
        <v>41.900001525878906</v>
      </c>
      <c r="F21" s="201">
        <v>40.900001525878906</v>
      </c>
      <c r="G21" s="201">
        <v>45.029998779296875</v>
      </c>
    </row>
    <row r="22" spans="1:7" s="44" customFormat="1" ht="15" customHeight="1" x14ac:dyDescent="0.25">
      <c r="A22" s="465" t="s">
        <v>238</v>
      </c>
      <c r="B22" s="465"/>
      <c r="C22" s="465"/>
      <c r="D22" s="202">
        <f>SUM(D19:D21)</f>
        <v>81.899999618530273</v>
      </c>
      <c r="E22" s="202">
        <f>SUM(E19:E21)</f>
        <v>85.930000305175781</v>
      </c>
      <c r="F22" s="202">
        <f>SUM(F19:F21)</f>
        <v>85.080001831054688</v>
      </c>
      <c r="G22" s="202">
        <f>SUM(G19:G21)</f>
        <v>87.789997100830078</v>
      </c>
    </row>
    <row r="23" spans="1:7" s="44" customFormat="1" ht="15" customHeight="1" x14ac:dyDescent="0.25">
      <c r="A23" s="43"/>
      <c r="B23" s="43"/>
      <c r="C23" s="43"/>
      <c r="D23" s="43"/>
      <c r="E23" s="43"/>
      <c r="F23" s="43"/>
      <c r="G23" s="43"/>
    </row>
    <row r="24" spans="1:7" s="44" customFormat="1" ht="15" customHeight="1" x14ac:dyDescent="0.25">
      <c r="A24" s="43"/>
      <c r="B24" s="43"/>
      <c r="C24" s="43"/>
      <c r="D24" s="461" t="s">
        <v>239</v>
      </c>
      <c r="E24" s="461"/>
      <c r="F24" s="461"/>
      <c r="G24" s="461"/>
    </row>
    <row r="25" spans="1:7" s="44" customFormat="1" ht="15" customHeight="1" x14ac:dyDescent="0.25">
      <c r="A25" s="43"/>
      <c r="B25" s="43"/>
      <c r="C25" s="43"/>
      <c r="D25" s="203">
        <f>D18</f>
        <v>2018</v>
      </c>
      <c r="E25" s="203">
        <f>E18</f>
        <v>2019</v>
      </c>
      <c r="F25" s="203">
        <f>F18</f>
        <v>2020</v>
      </c>
      <c r="G25" s="203">
        <f>G18</f>
        <v>2021</v>
      </c>
    </row>
    <row r="26" spans="1:7" s="44" customFormat="1" ht="15" customHeight="1" x14ac:dyDescent="0.25">
      <c r="A26" s="43"/>
      <c r="B26" s="204"/>
      <c r="C26" s="43"/>
      <c r="D26" s="205">
        <f>IF(D22=0,"",D9/D22)</f>
        <v>43535.435001311977</v>
      </c>
      <c r="E26" s="205">
        <f>IF(E22=0,"",D10/E22)</f>
        <v>44453.897316813069</v>
      </c>
      <c r="F26" s="205">
        <f>IF(F22=0,"",D11/F22)</f>
        <v>47148.001218493555</v>
      </c>
      <c r="G26" s="205">
        <f>IF(G22=0,"",D12/G22)</f>
        <v>47485.051687746134</v>
      </c>
    </row>
    <row r="27" spans="1:7" s="44" customFormat="1" ht="15" customHeight="1" x14ac:dyDescent="0.25">
      <c r="A27" s="43"/>
      <c r="B27" s="43"/>
      <c r="C27" s="43"/>
      <c r="D27" s="43"/>
      <c r="E27" s="43"/>
      <c r="F27" s="43"/>
      <c r="G27" s="43"/>
    </row>
    <row r="28" spans="1:7" s="44" customFormat="1" ht="15" customHeight="1" x14ac:dyDescent="0.25">
      <c r="A28" s="43"/>
      <c r="B28" s="43"/>
      <c r="C28" s="43"/>
      <c r="D28" s="461" t="s">
        <v>240</v>
      </c>
      <c r="E28" s="461"/>
      <c r="F28" s="461"/>
      <c r="G28" s="461"/>
    </row>
    <row r="29" spans="1:7" s="44" customFormat="1" ht="15" customHeight="1" x14ac:dyDescent="0.25">
      <c r="A29" s="43"/>
      <c r="B29" s="43"/>
      <c r="C29" s="43"/>
      <c r="D29" s="206">
        <f>D25</f>
        <v>2018</v>
      </c>
      <c r="E29" s="206">
        <f>E25</f>
        <v>2019</v>
      </c>
      <c r="F29" s="206">
        <f>F25</f>
        <v>2020</v>
      </c>
      <c r="G29" s="206">
        <f>G25</f>
        <v>2021</v>
      </c>
    </row>
    <row r="30" spans="1:7" s="44" customFormat="1" ht="15" customHeight="1" x14ac:dyDescent="0.25">
      <c r="A30" s="43"/>
      <c r="B30" s="43"/>
      <c r="C30" s="43"/>
      <c r="D30" s="207">
        <f>IF('Dépenses budgétaires ordinaires'!B58=0,"",D9/'Dépenses budgétaires ordinaires'!B58)</f>
        <v>0.35437550150966579</v>
      </c>
      <c r="E30" s="207">
        <f>IF('Dépenses budgétaires ordinaires'!C58=0,"",D10/'Dépenses budgétaires ordinaires'!C58)</f>
        <v>0.37159110502358744</v>
      </c>
      <c r="F30" s="207">
        <f>IF('Dépenses budgétaires ordinaires'!D58=0,"",D11/'Dépenses budgétaires ordinaires'!D58)</f>
        <v>0.33230352828405807</v>
      </c>
      <c r="G30" s="207">
        <f>IF('Dépenses budgétaires ordinaires'!E58=0,"",D12/'Dépenses budgétaires ordinaires'!E58)</f>
        <v>0.37268726254886614</v>
      </c>
    </row>
    <row r="31" spans="1:7" s="44" customFormat="1" ht="15" customHeight="1" x14ac:dyDescent="0.25">
      <c r="A31" s="43"/>
      <c r="B31" s="43"/>
      <c r="C31" s="43"/>
      <c r="D31" s="43"/>
      <c r="E31" s="43"/>
      <c r="F31" s="43"/>
      <c r="G31" s="43"/>
    </row>
    <row r="32" spans="1:7" s="44" customFormat="1" ht="15" customHeight="1" x14ac:dyDescent="0.25">
      <c r="A32" s="43"/>
      <c r="B32" s="43"/>
      <c r="C32" s="43"/>
      <c r="D32" s="461" t="s">
        <v>241</v>
      </c>
      <c r="E32" s="461"/>
      <c r="F32" s="461"/>
      <c r="G32" s="461"/>
    </row>
    <row r="33" spans="1:7" s="44" customFormat="1" ht="15" customHeight="1" x14ac:dyDescent="0.25">
      <c r="A33" s="43"/>
      <c r="B33" s="43"/>
      <c r="C33" s="43"/>
      <c r="D33" s="208">
        <f>D29</f>
        <v>2018</v>
      </c>
      <c r="E33" s="208">
        <f>E29</f>
        <v>2019</v>
      </c>
      <c r="F33" s="208">
        <f>F29</f>
        <v>2020</v>
      </c>
      <c r="G33" s="208">
        <f>G29</f>
        <v>2021</v>
      </c>
    </row>
    <row r="34" spans="1:7" s="44" customFormat="1" ht="15" customHeight="1" x14ac:dyDescent="0.25">
      <c r="A34" s="43"/>
      <c r="B34" s="43"/>
      <c r="C34" s="43" t="s">
        <v>242</v>
      </c>
      <c r="D34" s="151"/>
      <c r="E34" s="209">
        <f>IF(B9=0,"",(B10-B9)/B9)</f>
        <v>6.6776152889608184E-2</v>
      </c>
      <c r="F34" s="209">
        <f>IF(B10=0,"",(B11-B10)/B10)</f>
        <v>4.7769903529052742E-2</v>
      </c>
      <c r="G34" s="209">
        <f>IF(B11=0,"",(B12-B11)/B11)</f>
        <v>3.2793429772631007E-2</v>
      </c>
    </row>
    <row r="35" spans="1:7" s="44" customFormat="1" ht="15" customHeight="1" x14ac:dyDescent="0.25">
      <c r="A35" s="43"/>
      <c r="B35" s="43"/>
      <c r="C35" s="43" t="s">
        <v>232</v>
      </c>
      <c r="D35" s="151"/>
      <c r="E35" s="209">
        <f>IF(C9=0,"",(C10-C9)/C9)</f>
        <v>4.9538237886159464E-2</v>
      </c>
      <c r="F35" s="209">
        <f>IF(C10=0,"",(C11-C10)/C10)</f>
        <v>3.8737907741826172E-2</v>
      </c>
      <c r="G35" s="209">
        <f>IF(C11=0,"",(C12-C11)/C11)</f>
        <v>7.7174218926140195E-3</v>
      </c>
    </row>
    <row r="36" spans="1:7" s="44" customFormat="1" ht="15" customHeight="1" x14ac:dyDescent="0.25">
      <c r="A36" s="43"/>
      <c r="B36" s="43"/>
      <c r="C36" s="43" t="s">
        <v>243</v>
      </c>
      <c r="D36" s="151"/>
      <c r="E36" s="209">
        <f>IF(D9=0,"",(D10-D9)/D9)</f>
        <v>7.1341349713158392E-2</v>
      </c>
      <c r="F36" s="209">
        <f>IF(D10=0,"",(D11-D10)/D10)</f>
        <v>5.0113208945202416E-2</v>
      </c>
      <c r="G36" s="209">
        <f>IF(D11=0,"",(D12-D11)/D11)</f>
        <v>3.9228798375992829E-2</v>
      </c>
    </row>
  </sheetData>
  <mergeCells count="12">
    <mergeCell ref="D28:G28"/>
    <mergeCell ref="D32:G32"/>
    <mergeCell ref="A19:C19"/>
    <mergeCell ref="A20:C20"/>
    <mergeCell ref="A21:C21"/>
    <mergeCell ref="A22:C22"/>
    <mergeCell ref="D24:G24"/>
    <mergeCell ref="D1:F1"/>
    <mergeCell ref="G1:H1"/>
    <mergeCell ref="A7:D7"/>
    <mergeCell ref="D17:G17"/>
    <mergeCell ref="A18:C18"/>
  </mergeCells>
  <pageMargins left="0.35416666666666702" right="0.35416666666666702" top="0.39374999999999999" bottom="0.51180555555555496" header="0.51180555555555496" footer="0.51180555555555496"/>
  <pageSetup paperSize="9" firstPageNumber="0" orientation="landscape" horizontalDpi="300" verticalDpi="300"/>
  <headerFooter>
    <oddFooter>&amp;RPage &amp;P</oddFooter>
  </headerFooter>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W25"/>
  <sheetViews>
    <sheetView zoomScaleNormal="100" workbookViewId="0"/>
  </sheetViews>
  <sheetFormatPr baseColWidth="10" defaultColWidth="11.44140625" defaultRowHeight="13.2" x14ac:dyDescent="0.25"/>
  <cols>
    <col min="1" max="1" width="33.33203125" style="65" customWidth="1"/>
    <col min="2" max="5" width="17.88671875" style="210" customWidth="1"/>
    <col min="6" max="257" width="11.44140625" style="65"/>
  </cols>
  <sheetData>
    <row r="1" spans="1:7" x14ac:dyDescent="0.25">
      <c r="A1" s="35" t="s">
        <v>19</v>
      </c>
      <c r="B1" s="466" t="s">
        <v>0</v>
      </c>
      <c r="C1" s="466"/>
      <c r="D1" s="467" t="str">
        <f>Coordonnées!C1</f>
        <v>YVOIR</v>
      </c>
      <c r="E1" s="467"/>
      <c r="F1" s="37" t="s">
        <v>6</v>
      </c>
      <c r="G1" s="38">
        <f>Coordonnées!E1</f>
        <v>91141</v>
      </c>
    </row>
    <row r="2" spans="1:7" x14ac:dyDescent="0.25">
      <c r="A2" s="39"/>
      <c r="B2" s="211"/>
      <c r="C2" s="212"/>
      <c r="D2" s="212"/>
      <c r="E2" s="211"/>
      <c r="F2" s="40" t="s">
        <v>7</v>
      </c>
      <c r="G2" s="41">
        <f>Coordonnées!E2</f>
        <v>2021</v>
      </c>
    </row>
    <row r="3" spans="1:7" x14ac:dyDescent="0.25">
      <c r="A3" s="1"/>
      <c r="B3" s="213"/>
      <c r="C3" s="213"/>
      <c r="D3" s="213"/>
      <c r="E3" s="213"/>
    </row>
    <row r="4" spans="1:7" x14ac:dyDescent="0.25">
      <c r="A4" s="214" t="s">
        <v>244</v>
      </c>
      <c r="B4" s="65" t="s">
        <v>245</v>
      </c>
      <c r="C4" s="65"/>
      <c r="D4" s="65"/>
      <c r="E4" s="65"/>
    </row>
    <row r="5" spans="1:7" x14ac:dyDescent="0.25">
      <c r="B5" s="65"/>
      <c r="C5" s="65"/>
      <c r="D5" s="65"/>
      <c r="E5" s="65"/>
    </row>
    <row r="6" spans="1:7" x14ac:dyDescent="0.25">
      <c r="A6" s="215" t="s">
        <v>81</v>
      </c>
      <c r="B6" s="83">
        <f>C6-1</f>
        <v>2018</v>
      </c>
      <c r="C6" s="83">
        <f>D6-1</f>
        <v>2019</v>
      </c>
      <c r="D6" s="83">
        <f>E6-1</f>
        <v>2020</v>
      </c>
      <c r="E6" s="83">
        <f>G2</f>
        <v>2021</v>
      </c>
    </row>
    <row r="7" spans="1:7" x14ac:dyDescent="0.25">
      <c r="B7" s="65"/>
      <c r="C7" s="65"/>
      <c r="D7" s="65"/>
      <c r="E7" s="65"/>
    </row>
    <row r="8" spans="1:7" x14ac:dyDescent="0.25">
      <c r="A8" s="216" t="s">
        <v>246</v>
      </c>
      <c r="B8" s="217">
        <v>9992832.8499999996</v>
      </c>
      <c r="C8" s="217">
        <v>10755990.85</v>
      </c>
      <c r="D8" s="217">
        <v>10669487.720000001</v>
      </c>
      <c r="E8" s="217">
        <v>11011557.02</v>
      </c>
      <c r="F8" s="65" t="s">
        <v>247</v>
      </c>
    </row>
    <row r="9" spans="1:7" x14ac:dyDescent="0.25">
      <c r="B9" s="218"/>
      <c r="C9" s="218"/>
      <c r="D9" s="218"/>
      <c r="E9" s="218"/>
    </row>
    <row r="10" spans="1:7" x14ac:dyDescent="0.25">
      <c r="A10" s="216" t="s">
        <v>248</v>
      </c>
      <c r="B10" s="217">
        <v>10846411.43</v>
      </c>
      <c r="C10" s="217">
        <v>10632244.26</v>
      </c>
      <c r="D10" s="217">
        <v>11449141.1</v>
      </c>
      <c r="E10" s="217">
        <v>11217247.689999999</v>
      </c>
      <c r="F10" s="65" t="s">
        <v>249</v>
      </c>
    </row>
    <row r="11" spans="1:7" x14ac:dyDescent="0.25">
      <c r="B11" s="218"/>
      <c r="C11" s="218"/>
      <c r="D11" s="218"/>
      <c r="E11" s="218"/>
    </row>
    <row r="12" spans="1:7" x14ac:dyDescent="0.25">
      <c r="A12" s="219" t="s">
        <v>250</v>
      </c>
      <c r="B12" s="220">
        <f>B10-B8</f>
        <v>853578.58000000007</v>
      </c>
      <c r="C12" s="220">
        <f>C10-C8</f>
        <v>-123746.58999999985</v>
      </c>
      <c r="D12" s="220">
        <f>D10-D8</f>
        <v>779653.37999999896</v>
      </c>
      <c r="E12" s="220">
        <f>E10-E8</f>
        <v>205690.66999999993</v>
      </c>
    </row>
    <row r="13" spans="1:7" x14ac:dyDescent="0.25">
      <c r="A13" s="21"/>
      <c r="B13" s="19"/>
      <c r="C13" s="19"/>
      <c r="D13" s="19"/>
      <c r="E13" s="20"/>
    </row>
    <row r="14" spans="1:7" x14ac:dyDescent="0.25">
      <c r="A14" s="221" t="s">
        <v>251</v>
      </c>
      <c r="B14" s="217">
        <v>115808.59</v>
      </c>
      <c r="C14" s="217">
        <v>104262.48</v>
      </c>
      <c r="D14" s="217">
        <v>103185.78</v>
      </c>
      <c r="E14" s="217">
        <v>98748.3</v>
      </c>
      <c r="F14" s="65" t="s">
        <v>252</v>
      </c>
    </row>
    <row r="15" spans="1:7" x14ac:dyDescent="0.25">
      <c r="A15" s="21" t="s">
        <v>253</v>
      </c>
      <c r="B15" s="222">
        <v>28050.16</v>
      </c>
      <c r="C15" s="222">
        <v>589438.49</v>
      </c>
      <c r="D15" s="222">
        <v>40212.980000000003</v>
      </c>
      <c r="E15" s="222">
        <v>76499</v>
      </c>
      <c r="F15" s="65" t="s">
        <v>254</v>
      </c>
    </row>
    <row r="16" spans="1:7" x14ac:dyDescent="0.25">
      <c r="A16" s="221" t="s">
        <v>255</v>
      </c>
      <c r="B16" s="217">
        <v>669269.25</v>
      </c>
      <c r="C16" s="217">
        <v>734968.33</v>
      </c>
      <c r="D16" s="217">
        <v>814062.67</v>
      </c>
      <c r="E16" s="217">
        <v>785534.52</v>
      </c>
      <c r="F16" s="65" t="s">
        <v>256</v>
      </c>
    </row>
    <row r="17" spans="1:6" x14ac:dyDescent="0.25">
      <c r="A17" s="21" t="s">
        <v>257</v>
      </c>
      <c r="B17" s="222">
        <v>24879.3</v>
      </c>
      <c r="C17" s="222">
        <v>53010.43</v>
      </c>
      <c r="D17" s="222">
        <v>135274.41</v>
      </c>
      <c r="E17" s="222">
        <v>91620.38</v>
      </c>
      <c r="F17" s="65" t="s">
        <v>258</v>
      </c>
    </row>
    <row r="18" spans="1:6" x14ac:dyDescent="0.25">
      <c r="A18" s="223" t="s">
        <v>259</v>
      </c>
      <c r="B18" s="224">
        <f>(B10-B14+B15)-(B8-B16+B17)</f>
        <v>1410210.0999999996</v>
      </c>
      <c r="C18" s="224">
        <f>(C10-C14+C15)-(C8-C16+C17)</f>
        <v>1043387.3200000003</v>
      </c>
      <c r="D18" s="224">
        <f>(D10-D14+D15)-(D8-D16+D17)</f>
        <v>1395468.8399999999</v>
      </c>
      <c r="E18" s="224">
        <f>(E10-E14+E15)-(E8-E16+E17)</f>
        <v>877355.50999999791</v>
      </c>
      <c r="F18" s="65" t="s">
        <v>260</v>
      </c>
    </row>
    <row r="19" spans="1:6" x14ac:dyDescent="0.25">
      <c r="B19" s="65"/>
      <c r="C19" s="65"/>
      <c r="D19" s="65"/>
      <c r="E19" s="65"/>
    </row>
    <row r="20" spans="1:6" ht="42" customHeight="1" x14ac:dyDescent="0.25">
      <c r="A20" s="468" t="s">
        <v>261</v>
      </c>
      <c r="B20" s="468"/>
      <c r="C20" s="468"/>
      <c r="D20" s="468"/>
      <c r="E20" s="65"/>
    </row>
    <row r="21" spans="1:6" ht="13.5" customHeight="1" x14ac:dyDescent="0.25">
      <c r="A21" s="225" t="s">
        <v>262</v>
      </c>
      <c r="B21" s="226">
        <f>Dette!C40</f>
        <v>143786.32</v>
      </c>
      <c r="C21" s="226">
        <f>Dette!D40</f>
        <v>145864.45000000001</v>
      </c>
      <c r="D21" s="226">
        <f>Dette!E40</f>
        <v>147717.34</v>
      </c>
      <c r="E21" s="226">
        <f>Dette!F40</f>
        <v>132870.38</v>
      </c>
      <c r="F21" s="65" t="s">
        <v>263</v>
      </c>
    </row>
    <row r="22" spans="1:6" x14ac:dyDescent="0.25">
      <c r="A22" s="1" t="s">
        <v>264</v>
      </c>
      <c r="B22" s="227">
        <f>IF((B16-B14+B21)=0,"",(B18+B21)/(B16-B14+B21))</f>
        <v>2.2287603454374225</v>
      </c>
      <c r="C22" s="227">
        <f>IF((C16-C14+C21)=0,"",(C18+C21)/(C16-C14+C21))</f>
        <v>1.5314154687605233</v>
      </c>
      <c r="D22" s="227">
        <f>IF((D16-D14+D21)=0,"",(D18+D21)/(D16-D14+D21))</f>
        <v>1.7973404969190161</v>
      </c>
      <c r="E22" s="227">
        <f>IF((E16-E14+E21)=0,"",(E18+E21)/(E16-E14+E21))</f>
        <v>1.2324989391898973</v>
      </c>
      <c r="F22" s="65" t="s">
        <v>265</v>
      </c>
    </row>
    <row r="23" spans="1:6" x14ac:dyDescent="0.25">
      <c r="B23" s="65"/>
      <c r="C23" s="65"/>
      <c r="D23" s="65"/>
      <c r="E23" s="65"/>
    </row>
    <row r="24" spans="1:6" ht="68.25" customHeight="1" x14ac:dyDescent="0.25">
      <c r="A24" s="469" t="s">
        <v>266</v>
      </c>
      <c r="B24" s="469"/>
      <c r="C24" s="469"/>
      <c r="D24" s="469"/>
      <c r="E24" s="65"/>
    </row>
    <row r="25" spans="1:6" x14ac:dyDescent="0.25">
      <c r="B25" s="65"/>
      <c r="C25" s="65"/>
      <c r="D25" s="65"/>
      <c r="E25" s="65"/>
    </row>
  </sheetData>
  <mergeCells count="4">
    <mergeCell ref="B1:C1"/>
    <mergeCell ref="D1:E1"/>
    <mergeCell ref="A20:D20"/>
    <mergeCell ref="A24:D24"/>
  </mergeCells>
  <pageMargins left="0.35416666666666702" right="0.35416666666666702" top="0.39374999999999999" bottom="0.51180555555555496" header="0.51180555555555496" footer="0.51180555555555496"/>
  <pageSetup paperSize="9" scale="97" firstPageNumber="0" orientation="landscape" horizontalDpi="300" verticalDpi="300"/>
  <headerFooter>
    <oddFooter>&amp;RPage &amp;P</oddFooter>
  </headerFooter>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27"/>
  <sheetViews>
    <sheetView tabSelected="1" topLeftCell="A10" zoomScaleNormal="100" workbookViewId="0">
      <selection sqref="A1:B1"/>
    </sheetView>
  </sheetViews>
  <sheetFormatPr baseColWidth="10" defaultColWidth="11" defaultRowHeight="13.2" x14ac:dyDescent="0.25"/>
  <cols>
    <col min="1" max="1" width="12.88671875" customWidth="1"/>
    <col min="2" max="4" width="18.109375" customWidth="1"/>
    <col min="5" max="8" width="15.6640625" customWidth="1"/>
  </cols>
  <sheetData>
    <row r="1" spans="1:8" ht="13.2" customHeight="1" x14ac:dyDescent="0.25">
      <c r="A1" s="470" t="s">
        <v>19</v>
      </c>
      <c r="B1" s="470"/>
      <c r="C1" s="228" t="s">
        <v>0</v>
      </c>
      <c r="D1" s="229"/>
      <c r="E1" s="37" t="str">
        <f>Coordonnées!C1</f>
        <v>YVOIR</v>
      </c>
      <c r="F1" s="36"/>
      <c r="G1" s="37" t="s">
        <v>6</v>
      </c>
      <c r="H1" s="38">
        <f>Coordonnées!E1</f>
        <v>91141</v>
      </c>
    </row>
    <row r="2" spans="1:8" x14ac:dyDescent="0.25">
      <c r="A2" s="230"/>
      <c r="B2" s="33"/>
      <c r="C2" s="40"/>
      <c r="D2" s="33"/>
      <c r="E2" s="33"/>
      <c r="F2" s="40"/>
      <c r="G2" s="40" t="s">
        <v>7</v>
      </c>
      <c r="H2" s="41">
        <f>Coordonnées!E2</f>
        <v>2021</v>
      </c>
    </row>
    <row r="3" spans="1:8" x14ac:dyDescent="0.25">
      <c r="A3" s="89"/>
      <c r="B3" s="12"/>
      <c r="C3" s="89"/>
      <c r="D3" s="89"/>
      <c r="E3" s="89"/>
      <c r="F3" s="89"/>
      <c r="G3" s="12"/>
      <c r="H3" s="12"/>
    </row>
    <row r="4" spans="1:8" x14ac:dyDescent="0.25">
      <c r="A4" s="1" t="s">
        <v>267</v>
      </c>
    </row>
    <row r="6" spans="1:8" s="43" customFormat="1" ht="15" customHeight="1" x14ac:dyDescent="0.25">
      <c r="E6" s="148">
        <f>Dette!C48</f>
        <v>2018</v>
      </c>
      <c r="F6" s="148">
        <f>G6-1</f>
        <v>2019</v>
      </c>
      <c r="G6" s="148">
        <f>H6-1</f>
        <v>2020</v>
      </c>
      <c r="H6" s="148">
        <f>H2</f>
        <v>2021</v>
      </c>
    </row>
    <row r="7" spans="1:8" s="43" customFormat="1" ht="15" customHeight="1" x14ac:dyDescent="0.25">
      <c r="A7" s="231" t="s">
        <v>268</v>
      </c>
      <c r="B7" s="471" t="s">
        <v>269</v>
      </c>
      <c r="C7" s="471"/>
      <c r="D7" s="471"/>
      <c r="E7" s="294">
        <v>930468.39</v>
      </c>
      <c r="F7" s="294">
        <v>714841.52</v>
      </c>
      <c r="G7" s="294">
        <v>670351.42000000004</v>
      </c>
      <c r="H7" s="294">
        <v>632980.97</v>
      </c>
    </row>
    <row r="8" spans="1:8" s="43" customFormat="1" ht="15" customHeight="1" x14ac:dyDescent="0.25">
      <c r="A8" s="231" t="s">
        <v>270</v>
      </c>
      <c r="B8" s="471" t="s">
        <v>271</v>
      </c>
      <c r="C8" s="471"/>
      <c r="D8" s="471"/>
      <c r="E8" s="294">
        <v>8236.6299999999992</v>
      </c>
      <c r="F8" s="294">
        <v>8812.7999999999993</v>
      </c>
      <c r="G8" s="294">
        <v>10057.799999999999</v>
      </c>
      <c r="H8" s="294">
        <v>8362.7999999999993</v>
      </c>
    </row>
    <row r="9" spans="1:8" s="43" customFormat="1" ht="15" customHeight="1" x14ac:dyDescent="0.25">
      <c r="A9" s="231" t="s">
        <v>272</v>
      </c>
      <c r="B9" s="471" t="s">
        <v>273</v>
      </c>
      <c r="C9" s="471"/>
      <c r="D9" s="471"/>
      <c r="E9" s="294">
        <v>150</v>
      </c>
      <c r="F9" s="294">
        <v>0</v>
      </c>
      <c r="G9" s="294">
        <v>0</v>
      </c>
      <c r="H9" s="294">
        <v>0</v>
      </c>
    </row>
    <row r="10" spans="1:8" s="43" customFormat="1" ht="15" customHeight="1" x14ac:dyDescent="0.25">
      <c r="A10" s="231" t="s">
        <v>274</v>
      </c>
      <c r="B10" s="471" t="s">
        <v>275</v>
      </c>
      <c r="C10" s="471"/>
      <c r="D10" s="471"/>
      <c r="E10" s="294">
        <v>178651.8</v>
      </c>
      <c r="F10" s="294">
        <v>146174.85999999999</v>
      </c>
      <c r="G10" s="294">
        <v>115597.6</v>
      </c>
      <c r="H10" s="294">
        <v>157312.65</v>
      </c>
    </row>
    <row r="11" spans="1:8" s="43" customFormat="1" ht="15" customHeight="1" x14ac:dyDescent="0.25">
      <c r="A11" s="231" t="s">
        <v>276</v>
      </c>
      <c r="B11" s="471" t="s">
        <v>277</v>
      </c>
      <c r="C11" s="471"/>
      <c r="D11" s="471"/>
      <c r="E11" s="294">
        <v>0</v>
      </c>
      <c r="F11" s="294">
        <v>0</v>
      </c>
      <c r="G11" s="294">
        <v>0</v>
      </c>
      <c r="H11" s="294">
        <v>0</v>
      </c>
    </row>
    <row r="12" spans="1:8" s="43" customFormat="1" ht="15" customHeight="1" x14ac:dyDescent="0.25">
      <c r="A12" s="231" t="s">
        <v>278</v>
      </c>
      <c r="B12" s="471" t="s">
        <v>279</v>
      </c>
      <c r="C12" s="471"/>
      <c r="D12" s="471"/>
      <c r="E12" s="294">
        <v>0</v>
      </c>
      <c r="F12" s="294">
        <v>0</v>
      </c>
      <c r="G12" s="294">
        <v>39.96</v>
      </c>
      <c r="H12" s="294">
        <v>455.39</v>
      </c>
    </row>
    <row r="13" spans="1:8" s="43" customFormat="1" ht="15" customHeight="1" x14ac:dyDescent="0.25">
      <c r="A13" s="231" t="s">
        <v>280</v>
      </c>
      <c r="B13" s="471" t="s">
        <v>281</v>
      </c>
      <c r="C13" s="471"/>
      <c r="D13" s="471"/>
      <c r="E13" s="294">
        <v>85324.42</v>
      </c>
      <c r="F13" s="294">
        <v>175389.62</v>
      </c>
      <c r="G13" s="294">
        <v>437443.49</v>
      </c>
      <c r="H13" s="294">
        <v>433066.08</v>
      </c>
    </row>
    <row r="14" spans="1:8" s="43" customFormat="1" ht="15" customHeight="1" x14ac:dyDescent="0.25">
      <c r="A14" s="231" t="s">
        <v>282</v>
      </c>
      <c r="B14" s="471" t="s">
        <v>283</v>
      </c>
      <c r="C14" s="471"/>
      <c r="D14" s="471"/>
      <c r="E14" s="294">
        <v>35500</v>
      </c>
      <c r="F14" s="294">
        <v>115500</v>
      </c>
      <c r="G14" s="294">
        <v>52250</v>
      </c>
      <c r="H14" s="294">
        <v>50250</v>
      </c>
    </row>
    <row r="15" spans="1:8" s="43" customFormat="1" ht="15" customHeight="1" x14ac:dyDescent="0.25">
      <c r="A15" s="231" t="s">
        <v>284</v>
      </c>
      <c r="B15" s="471" t="s">
        <v>285</v>
      </c>
      <c r="C15" s="471"/>
      <c r="D15" s="471"/>
      <c r="E15" s="294">
        <v>426393.9</v>
      </c>
      <c r="F15" s="294">
        <v>571646.07999999996</v>
      </c>
      <c r="G15" s="294">
        <v>568701.77</v>
      </c>
      <c r="H15" s="294">
        <v>461902.46</v>
      </c>
    </row>
    <row r="16" spans="1:8" s="43" customFormat="1" ht="15" customHeight="1" x14ac:dyDescent="0.25">
      <c r="A16" s="232">
        <v>41303</v>
      </c>
      <c r="B16" s="471" t="s">
        <v>286</v>
      </c>
      <c r="C16" s="471"/>
      <c r="D16" s="471"/>
      <c r="E16" s="294">
        <v>349990</v>
      </c>
      <c r="F16" s="294">
        <v>349990</v>
      </c>
      <c r="G16" s="294">
        <v>58046.47</v>
      </c>
      <c r="H16" s="294">
        <v>138046.47</v>
      </c>
    </row>
    <row r="17" spans="1:8" s="43" customFormat="1" ht="15" customHeight="1" x14ac:dyDescent="0.25">
      <c r="A17" s="232">
        <v>41304</v>
      </c>
      <c r="B17" s="471" t="s">
        <v>287</v>
      </c>
      <c r="C17" s="471"/>
      <c r="D17" s="471"/>
      <c r="E17" s="294">
        <v>0</v>
      </c>
      <c r="F17" s="294">
        <v>0</v>
      </c>
      <c r="G17" s="294">
        <v>0</v>
      </c>
      <c r="H17" s="294">
        <v>0</v>
      </c>
    </row>
    <row r="18" spans="1:8" s="43" customFormat="1" ht="15" customHeight="1" x14ac:dyDescent="0.25">
      <c r="A18" s="232">
        <v>41306</v>
      </c>
      <c r="B18" s="471" t="s">
        <v>288</v>
      </c>
      <c r="C18" s="471"/>
      <c r="D18" s="471"/>
      <c r="E18" s="294">
        <v>0</v>
      </c>
      <c r="F18" s="294">
        <v>0</v>
      </c>
      <c r="G18" s="294">
        <v>0</v>
      </c>
      <c r="H18" s="294">
        <v>0</v>
      </c>
    </row>
    <row r="19" spans="1:8" s="43" customFormat="1" ht="15" customHeight="1" x14ac:dyDescent="0.25">
      <c r="A19" s="232">
        <v>415</v>
      </c>
      <c r="B19" s="471" t="s">
        <v>289</v>
      </c>
      <c r="C19" s="471"/>
      <c r="D19" s="471"/>
      <c r="E19" s="294">
        <v>19711.599999999999</v>
      </c>
      <c r="F19" s="294">
        <v>19139.62</v>
      </c>
      <c r="G19" s="294">
        <v>18529.310000000001</v>
      </c>
      <c r="H19" s="294">
        <v>18450.75</v>
      </c>
    </row>
    <row r="20" spans="1:8" s="43" customFormat="1" ht="15" customHeight="1" x14ac:dyDescent="0.25">
      <c r="A20" s="232">
        <v>416</v>
      </c>
      <c r="B20" s="471" t="s">
        <v>290</v>
      </c>
      <c r="C20" s="471"/>
      <c r="D20" s="471"/>
      <c r="E20" s="294">
        <v>24483.83</v>
      </c>
      <c r="F20" s="294">
        <v>244244.7</v>
      </c>
      <c r="G20" s="294">
        <v>6731.62</v>
      </c>
      <c r="H20" s="294">
        <v>11705.46</v>
      </c>
    </row>
    <row r="21" spans="1:8" s="43" customFormat="1" ht="15" customHeight="1" x14ac:dyDescent="0.25">
      <c r="A21" s="232" t="s">
        <v>291</v>
      </c>
      <c r="B21" s="471" t="s">
        <v>292</v>
      </c>
      <c r="C21" s="471"/>
      <c r="D21" s="471"/>
      <c r="E21" s="294">
        <v>126234.33</v>
      </c>
      <c r="F21" s="294">
        <v>126995.76</v>
      </c>
      <c r="G21" s="294">
        <v>119337.08</v>
      </c>
      <c r="H21" s="294">
        <v>118135.27</v>
      </c>
    </row>
    <row r="22" spans="1:8" s="43" customFormat="1" ht="15" customHeight="1" x14ac:dyDescent="0.25">
      <c r="A22" s="232" t="s">
        <v>293</v>
      </c>
      <c r="B22" s="471" t="s">
        <v>294</v>
      </c>
      <c r="C22" s="471"/>
      <c r="D22" s="471"/>
      <c r="E22" s="294">
        <v>0</v>
      </c>
      <c r="F22" s="294">
        <v>0</v>
      </c>
      <c r="G22" s="294">
        <v>0</v>
      </c>
      <c r="H22" s="294">
        <v>0</v>
      </c>
    </row>
    <row r="23" spans="1:8" s="43" customFormat="1" ht="15" customHeight="1" x14ac:dyDescent="0.25">
      <c r="A23" s="232" t="s">
        <v>295</v>
      </c>
      <c r="B23" s="471" t="s">
        <v>296</v>
      </c>
      <c r="C23" s="471"/>
      <c r="D23" s="471"/>
      <c r="E23" s="294">
        <v>0</v>
      </c>
      <c r="F23" s="294">
        <v>160000</v>
      </c>
      <c r="G23" s="294">
        <v>0</v>
      </c>
      <c r="H23" s="294">
        <v>0</v>
      </c>
    </row>
    <row r="24" spans="1:8" s="43" customFormat="1" ht="15" customHeight="1" x14ac:dyDescent="0.25">
      <c r="A24" s="232" t="s">
        <v>297</v>
      </c>
      <c r="B24" s="471" t="s">
        <v>298</v>
      </c>
      <c r="C24" s="471"/>
      <c r="D24" s="471"/>
      <c r="E24" s="294">
        <v>0</v>
      </c>
      <c r="F24" s="294">
        <v>0</v>
      </c>
      <c r="G24" s="294">
        <v>0</v>
      </c>
      <c r="H24" s="294">
        <v>0</v>
      </c>
    </row>
    <row r="25" spans="1:8" s="43" customFormat="1" ht="15" customHeight="1" x14ac:dyDescent="0.25">
      <c r="A25" s="232" t="s">
        <v>299</v>
      </c>
      <c r="B25" s="471" t="s">
        <v>300</v>
      </c>
      <c r="C25" s="471"/>
      <c r="D25" s="471"/>
      <c r="E25" s="294">
        <v>0</v>
      </c>
      <c r="F25" s="294">
        <v>0</v>
      </c>
      <c r="G25" s="294">
        <v>0</v>
      </c>
      <c r="H25" s="294">
        <v>0</v>
      </c>
    </row>
    <row r="26" spans="1:8" s="43" customFormat="1" ht="15" customHeight="1" x14ac:dyDescent="0.25">
      <c r="A26" s="232" t="s">
        <v>301</v>
      </c>
      <c r="B26" s="471" t="s">
        <v>302</v>
      </c>
      <c r="C26" s="471"/>
      <c r="D26" s="471"/>
      <c r="E26" s="294">
        <v>0</v>
      </c>
      <c r="F26" s="294">
        <v>0</v>
      </c>
      <c r="G26" s="294">
        <v>0</v>
      </c>
      <c r="H26" s="294">
        <v>0</v>
      </c>
    </row>
    <row r="27" spans="1:8" s="43" customFormat="1" ht="15" customHeight="1" x14ac:dyDescent="0.25">
      <c r="D27" s="233" t="s">
        <v>130</v>
      </c>
      <c r="E27" s="234">
        <f>SUM(E7:E26)</f>
        <v>2185144.9000000004</v>
      </c>
      <c r="F27" s="234">
        <f>SUM(F7:F26)</f>
        <v>2632734.96</v>
      </c>
      <c r="G27" s="234">
        <f>SUM(G7:G26)</f>
        <v>2057086.5200000003</v>
      </c>
      <c r="H27" s="234">
        <f>SUM(H7:H26)</f>
        <v>2030668.3</v>
      </c>
    </row>
  </sheetData>
  <mergeCells count="21">
    <mergeCell ref="B26:D26"/>
    <mergeCell ref="B21:D21"/>
    <mergeCell ref="B22:D22"/>
    <mergeCell ref="B23:D23"/>
    <mergeCell ref="B24:D24"/>
    <mergeCell ref="B25:D25"/>
    <mergeCell ref="B16:D16"/>
    <mergeCell ref="B17:D17"/>
    <mergeCell ref="B18:D18"/>
    <mergeCell ref="B19:D19"/>
    <mergeCell ref="B20:D20"/>
    <mergeCell ref="B11:D11"/>
    <mergeCell ref="B12:D12"/>
    <mergeCell ref="B13:D13"/>
    <mergeCell ref="B14:D14"/>
    <mergeCell ref="B15:D15"/>
    <mergeCell ref="A1:B1"/>
    <mergeCell ref="B7:D7"/>
    <mergeCell ref="B8:D8"/>
    <mergeCell ref="B9:D9"/>
    <mergeCell ref="B10:D10"/>
  </mergeCells>
  <pageMargins left="0.35416666666666702" right="0.35416666666666702" top="0.39374999999999999" bottom="0.51180555555555496" header="0.51180555555555496" footer="0.51180555555555496"/>
  <pageSetup paperSize="9" firstPageNumber="0" fitToWidth="0" orientation="landscape" horizontalDpi="300" verticalDpi="300"/>
  <headerFooter>
    <oddFooter>&amp;RPage &amp;P</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6"/>
  <sheetViews>
    <sheetView zoomScaleNormal="100" workbookViewId="0"/>
  </sheetViews>
  <sheetFormatPr baseColWidth="10" defaultColWidth="11" defaultRowHeight="13.2" x14ac:dyDescent="0.25"/>
  <cols>
    <col min="1" max="1" width="11" customWidth="1"/>
    <col min="2" max="2" width="19.33203125" customWidth="1"/>
    <col min="3" max="3" width="18.6640625" customWidth="1"/>
    <col min="4" max="4" width="13.33203125" customWidth="1"/>
    <col min="5" max="5" width="15.6640625" customWidth="1"/>
    <col min="6" max="6" width="14.6640625" customWidth="1"/>
    <col min="7" max="10" width="14.5546875" customWidth="1"/>
    <col min="11" max="11" width="14.44140625" customWidth="1"/>
  </cols>
  <sheetData>
    <row r="1" spans="1:12" x14ac:dyDescent="0.25">
      <c r="A1" s="35" t="s">
        <v>19</v>
      </c>
      <c r="B1" s="36"/>
      <c r="C1" s="36"/>
      <c r="D1" s="441" t="s">
        <v>0</v>
      </c>
      <c r="E1" s="441"/>
      <c r="F1" s="441"/>
      <c r="G1" s="441" t="str">
        <f>Coordonnées!C1</f>
        <v>YVOIR</v>
      </c>
      <c r="H1" s="441"/>
      <c r="I1" s="36"/>
      <c r="J1" s="37" t="s">
        <v>6</v>
      </c>
      <c r="K1" s="38">
        <f>Coordonnées!E1</f>
        <v>91141</v>
      </c>
    </row>
    <row r="2" spans="1:12" x14ac:dyDescent="0.25">
      <c r="A2" s="39"/>
      <c r="B2" s="40"/>
      <c r="C2" s="33"/>
      <c r="D2" s="33"/>
      <c r="E2" s="33"/>
      <c r="F2" s="40"/>
      <c r="G2" s="33"/>
      <c r="H2" s="33"/>
      <c r="I2" s="33"/>
      <c r="J2" s="40" t="s">
        <v>7</v>
      </c>
      <c r="K2" s="41">
        <f>Coordonnées!E2</f>
        <v>2021</v>
      </c>
    </row>
    <row r="3" spans="1:12" ht="3.6" customHeight="1" x14ac:dyDescent="0.25"/>
    <row r="4" spans="1:12" ht="26.4" customHeight="1" x14ac:dyDescent="0.25">
      <c r="E4" s="1" t="s">
        <v>103</v>
      </c>
      <c r="F4" s="12"/>
      <c r="G4" s="12"/>
    </row>
    <row r="5" spans="1:12" ht="26.4" customHeight="1" x14ac:dyDescent="0.25">
      <c r="A5" s="1"/>
      <c r="E5" s="65" t="s">
        <v>303</v>
      </c>
      <c r="F5" s="12"/>
      <c r="G5" s="214"/>
    </row>
    <row r="6" spans="1:12" s="44" customFormat="1" ht="13.5" customHeight="1" x14ac:dyDescent="0.25">
      <c r="A6" s="235"/>
      <c r="B6" s="235"/>
      <c r="C6" s="235"/>
      <c r="D6" s="235"/>
      <c r="E6" s="472" t="s">
        <v>304</v>
      </c>
      <c r="F6" s="472"/>
      <c r="G6" s="472"/>
      <c r="H6" s="472"/>
      <c r="I6" s="472"/>
      <c r="J6" s="472"/>
      <c r="K6" s="472"/>
      <c r="L6" s="43"/>
    </row>
    <row r="7" spans="1:12" s="44" customFormat="1" ht="18" customHeight="1" x14ac:dyDescent="0.25">
      <c r="A7" s="235"/>
      <c r="B7" s="235"/>
      <c r="C7" s="236" t="s">
        <v>305</v>
      </c>
      <c r="D7" s="235"/>
      <c r="E7" s="237" t="s">
        <v>306</v>
      </c>
      <c r="F7" s="238"/>
      <c r="G7" s="131">
        <f>H7-1</f>
        <v>2018</v>
      </c>
      <c r="H7" s="131">
        <f>I7-1</f>
        <v>2019</v>
      </c>
      <c r="I7" s="131">
        <f>J7-1</f>
        <v>2020</v>
      </c>
      <c r="J7" s="131">
        <f>K2</f>
        <v>2021</v>
      </c>
      <c r="K7" s="152" t="s">
        <v>130</v>
      </c>
      <c r="L7" s="43"/>
    </row>
    <row r="8" spans="1:12" s="44" customFormat="1" ht="16.2" customHeight="1" x14ac:dyDescent="0.25">
      <c r="A8" s="239"/>
      <c r="B8" s="239"/>
      <c r="C8" s="240" t="s">
        <v>307</v>
      </c>
      <c r="D8" s="241"/>
      <c r="E8" s="473" t="s">
        <v>308</v>
      </c>
      <c r="F8" s="473"/>
      <c r="G8" s="243">
        <v>0</v>
      </c>
      <c r="H8" s="243">
        <v>0</v>
      </c>
      <c r="I8" s="243">
        <v>0</v>
      </c>
      <c r="J8" s="243">
        <v>0</v>
      </c>
      <c r="K8" s="244">
        <f t="shared" ref="K8:K21" si="0">SUM(G8:J8)</f>
        <v>0</v>
      </c>
      <c r="L8" s="43"/>
    </row>
    <row r="9" spans="1:12" s="44" customFormat="1" ht="16.2" customHeight="1" x14ac:dyDescent="0.25">
      <c r="A9" s="245" t="s">
        <v>309</v>
      </c>
      <c r="B9" s="245"/>
      <c r="C9" s="246" t="s">
        <v>306</v>
      </c>
      <c r="D9" s="247"/>
      <c r="E9" s="473" t="s">
        <v>310</v>
      </c>
      <c r="F9" s="473"/>
      <c r="G9" s="243">
        <v>101030.11</v>
      </c>
      <c r="H9" s="243">
        <v>674678.27</v>
      </c>
      <c r="I9" s="243">
        <v>60499.76</v>
      </c>
      <c r="J9" s="243">
        <v>343934.12</v>
      </c>
      <c r="K9" s="244">
        <f t="shared" si="0"/>
        <v>1180142.26</v>
      </c>
      <c r="L9" s="43"/>
    </row>
    <row r="10" spans="1:12" s="44" customFormat="1" ht="16.2" customHeight="1" x14ac:dyDescent="0.25">
      <c r="A10" s="245"/>
      <c r="B10" s="245"/>
      <c r="C10" s="130" t="s">
        <v>311</v>
      </c>
      <c r="D10" s="247"/>
      <c r="E10" s="473" t="s">
        <v>312</v>
      </c>
      <c r="F10" s="473"/>
      <c r="G10" s="248">
        <v>0</v>
      </c>
      <c r="H10" s="248">
        <v>0</v>
      </c>
      <c r="I10" s="248">
        <v>0</v>
      </c>
      <c r="J10" s="248">
        <v>0</v>
      </c>
      <c r="K10" s="244">
        <f t="shared" si="0"/>
        <v>0</v>
      </c>
      <c r="L10" s="43"/>
    </row>
    <row r="11" spans="1:12" s="44" customFormat="1" ht="16.2" customHeight="1" x14ac:dyDescent="0.25">
      <c r="A11" s="461">
        <f>A14-1</f>
        <v>2018</v>
      </c>
      <c r="B11" s="249" t="s">
        <v>313</v>
      </c>
      <c r="C11" s="250">
        <v>5460800</v>
      </c>
      <c r="D11" s="251"/>
      <c r="E11" s="473" t="s">
        <v>314</v>
      </c>
      <c r="F11" s="473"/>
      <c r="G11" s="248">
        <v>1044839.21</v>
      </c>
      <c r="H11" s="248">
        <v>1405260.04</v>
      </c>
      <c r="I11" s="248">
        <v>840243.26</v>
      </c>
      <c r="J11" s="248">
        <v>951680.93</v>
      </c>
      <c r="K11" s="244">
        <f t="shared" si="0"/>
        <v>4242023.4399999995</v>
      </c>
      <c r="L11" s="43"/>
    </row>
    <row r="12" spans="1:12" s="44" customFormat="1" ht="16.2" customHeight="1" x14ac:dyDescent="0.25">
      <c r="A12" s="461">
        <v>917813.38</v>
      </c>
      <c r="B12" s="474" t="s">
        <v>315</v>
      </c>
      <c r="C12" s="252">
        <v>2928691.71</v>
      </c>
      <c r="D12" s="251"/>
      <c r="E12" s="473" t="s">
        <v>316</v>
      </c>
      <c r="F12" s="473"/>
      <c r="G12" s="248">
        <v>59065.71</v>
      </c>
      <c r="H12" s="248">
        <v>0</v>
      </c>
      <c r="I12" s="248">
        <v>0</v>
      </c>
      <c r="J12" s="248">
        <v>0</v>
      </c>
      <c r="K12" s="244">
        <f t="shared" si="0"/>
        <v>59065.71</v>
      </c>
      <c r="L12" s="43"/>
    </row>
    <row r="13" spans="1:12" s="44" customFormat="1" ht="16.2" customHeight="1" x14ac:dyDescent="0.25">
      <c r="A13" s="461">
        <v>917813.38</v>
      </c>
      <c r="B13" s="474"/>
      <c r="C13" s="253"/>
      <c r="D13" s="254"/>
      <c r="E13" s="473" t="s">
        <v>317</v>
      </c>
      <c r="F13" s="473"/>
      <c r="G13" s="248">
        <v>0</v>
      </c>
      <c r="H13" s="248">
        <v>0</v>
      </c>
      <c r="I13" s="248">
        <v>2178</v>
      </c>
      <c r="J13" s="248">
        <v>0</v>
      </c>
      <c r="K13" s="244">
        <f t="shared" si="0"/>
        <v>2178</v>
      </c>
      <c r="L13" s="43"/>
    </row>
    <row r="14" spans="1:12" s="44" customFormat="1" ht="16.2" customHeight="1" x14ac:dyDescent="0.25">
      <c r="A14" s="461">
        <f>A17-1</f>
        <v>2019</v>
      </c>
      <c r="B14" s="249" t="s">
        <v>313</v>
      </c>
      <c r="C14" s="250">
        <v>4464275.0999999996</v>
      </c>
      <c r="D14" s="251"/>
      <c r="E14" s="473" t="s">
        <v>318</v>
      </c>
      <c r="F14" s="473"/>
      <c r="G14" s="248">
        <v>691036.02</v>
      </c>
      <c r="H14" s="248">
        <v>46836.26</v>
      </c>
      <c r="I14" s="248">
        <v>120874.73</v>
      </c>
      <c r="J14" s="248">
        <v>197108.82</v>
      </c>
      <c r="K14" s="244">
        <f t="shared" si="0"/>
        <v>1055855.83</v>
      </c>
      <c r="L14" s="43"/>
    </row>
    <row r="15" spans="1:12" s="44" customFormat="1" ht="16.2" customHeight="1" x14ac:dyDescent="0.25">
      <c r="A15" s="461">
        <v>917813.38</v>
      </c>
      <c r="B15" s="474" t="s">
        <v>315</v>
      </c>
      <c r="C15" s="252">
        <v>2533131.4300000002</v>
      </c>
      <c r="D15" s="251"/>
      <c r="E15" s="473" t="s">
        <v>319</v>
      </c>
      <c r="F15" s="473"/>
      <c r="G15" s="248">
        <v>393328.82</v>
      </c>
      <c r="H15" s="248">
        <v>133390.95000000001</v>
      </c>
      <c r="I15" s="248">
        <v>369748.88</v>
      </c>
      <c r="J15" s="248">
        <v>63752.6</v>
      </c>
      <c r="K15" s="244">
        <f t="shared" si="0"/>
        <v>960221.25</v>
      </c>
      <c r="L15" s="43"/>
    </row>
    <row r="16" spans="1:12" s="44" customFormat="1" ht="16.2" customHeight="1" x14ac:dyDescent="0.25">
      <c r="A16" s="461">
        <v>917813.38</v>
      </c>
      <c r="B16" s="474"/>
      <c r="C16" s="253"/>
      <c r="D16" s="254"/>
      <c r="E16" s="473" t="s">
        <v>320</v>
      </c>
      <c r="F16" s="473"/>
      <c r="G16" s="248">
        <v>0</v>
      </c>
      <c r="H16" s="248">
        <v>0</v>
      </c>
      <c r="I16" s="248">
        <v>0</v>
      </c>
      <c r="J16" s="248">
        <v>0</v>
      </c>
      <c r="K16" s="244">
        <f t="shared" si="0"/>
        <v>0</v>
      </c>
      <c r="L16" s="43"/>
    </row>
    <row r="17" spans="1:12" s="44" customFormat="1" ht="16.2" customHeight="1" x14ac:dyDescent="0.25">
      <c r="A17" s="461">
        <f>A20-1</f>
        <v>2020</v>
      </c>
      <c r="B17" s="249" t="s">
        <v>313</v>
      </c>
      <c r="C17" s="250">
        <v>3143160.44</v>
      </c>
      <c r="D17" s="251"/>
      <c r="E17" s="473" t="s">
        <v>321</v>
      </c>
      <c r="F17" s="473"/>
      <c r="G17" s="248">
        <v>0</v>
      </c>
      <c r="H17" s="248">
        <v>0</v>
      </c>
      <c r="I17" s="248">
        <v>9498.26</v>
      </c>
      <c r="J17" s="248">
        <v>14099.72</v>
      </c>
      <c r="K17" s="244">
        <f t="shared" si="0"/>
        <v>23597.98</v>
      </c>
      <c r="L17" s="43"/>
    </row>
    <row r="18" spans="1:12" s="44" customFormat="1" ht="16.2" customHeight="1" x14ac:dyDescent="0.25">
      <c r="A18" s="461">
        <v>917813.38</v>
      </c>
      <c r="B18" s="474" t="s">
        <v>315</v>
      </c>
      <c r="C18" s="252">
        <v>1486261</v>
      </c>
      <c r="D18" s="251"/>
      <c r="E18" s="473" t="s">
        <v>322</v>
      </c>
      <c r="F18" s="473"/>
      <c r="G18" s="248">
        <v>300417.45</v>
      </c>
      <c r="H18" s="248">
        <v>1192.55</v>
      </c>
      <c r="I18" s="248">
        <v>0</v>
      </c>
      <c r="J18" s="248">
        <v>3552.71</v>
      </c>
      <c r="K18" s="244">
        <f t="shared" si="0"/>
        <v>305162.71000000002</v>
      </c>
      <c r="L18" s="43"/>
    </row>
    <row r="19" spans="1:12" s="44" customFormat="1" ht="16.2" customHeight="1" x14ac:dyDescent="0.25">
      <c r="A19" s="461">
        <v>917813.38</v>
      </c>
      <c r="B19" s="474"/>
      <c r="C19" s="253"/>
      <c r="D19" s="254"/>
      <c r="E19" s="242" t="s">
        <v>323</v>
      </c>
      <c r="F19" s="242"/>
      <c r="G19" s="248">
        <v>338974.39</v>
      </c>
      <c r="H19" s="248">
        <v>271773.36</v>
      </c>
      <c r="I19" s="248">
        <v>1668.11</v>
      </c>
      <c r="J19" s="248">
        <v>5658.57</v>
      </c>
      <c r="K19" s="244">
        <f t="shared" si="0"/>
        <v>618074.42999999993</v>
      </c>
      <c r="L19" s="43"/>
    </row>
    <row r="20" spans="1:12" s="44" customFormat="1" ht="16.2" customHeight="1" x14ac:dyDescent="0.25">
      <c r="A20" s="461">
        <f>K2</f>
        <v>2021</v>
      </c>
      <c r="B20" s="249" t="s">
        <v>313</v>
      </c>
      <c r="C20" s="250">
        <v>3630330</v>
      </c>
      <c r="D20" s="251"/>
      <c r="E20" s="475" t="s">
        <v>324</v>
      </c>
      <c r="F20" s="475"/>
      <c r="G20" s="248">
        <v>0</v>
      </c>
      <c r="H20" s="248">
        <v>0</v>
      </c>
      <c r="I20" s="248">
        <v>0</v>
      </c>
      <c r="J20" s="248">
        <v>145000</v>
      </c>
      <c r="K20" s="244">
        <f t="shared" si="0"/>
        <v>145000</v>
      </c>
      <c r="L20" s="43"/>
    </row>
    <row r="21" spans="1:12" s="44" customFormat="1" ht="16.2" customHeight="1" x14ac:dyDescent="0.25">
      <c r="A21" s="461">
        <v>917813.38</v>
      </c>
      <c r="B21" s="474" t="s">
        <v>315</v>
      </c>
      <c r="C21" s="252">
        <v>1724787.47</v>
      </c>
      <c r="D21" s="251"/>
      <c r="E21" s="242" t="s">
        <v>325</v>
      </c>
      <c r="F21" s="242"/>
      <c r="G21" s="248">
        <v>0</v>
      </c>
      <c r="H21" s="248">
        <v>0</v>
      </c>
      <c r="I21" s="248">
        <v>81550</v>
      </c>
      <c r="J21" s="248">
        <v>0</v>
      </c>
      <c r="K21" s="244">
        <f t="shared" si="0"/>
        <v>81550</v>
      </c>
      <c r="L21" s="43"/>
    </row>
    <row r="22" spans="1:12" s="44" customFormat="1" ht="16.2" customHeight="1" x14ac:dyDescent="0.25">
      <c r="A22" s="461">
        <v>917813.38</v>
      </c>
      <c r="B22" s="474"/>
      <c r="C22" s="253"/>
      <c r="D22" s="254"/>
      <c r="E22" s="251"/>
      <c r="F22" s="255" t="s">
        <v>326</v>
      </c>
      <c r="G22" s="256">
        <f>SUM(G8:G21)</f>
        <v>2928691.7100000004</v>
      </c>
      <c r="H22" s="256">
        <f>SUM(H8:H21)</f>
        <v>2533131.4299999997</v>
      </c>
      <c r="I22" s="256">
        <f>SUM(I8:I21)</f>
        <v>1486261</v>
      </c>
      <c r="J22" s="256">
        <f>SUM(J8:J21)</f>
        <v>1724787.4700000002</v>
      </c>
      <c r="K22" s="256">
        <f>SUM(K8:K21)</f>
        <v>8672871.6099999994</v>
      </c>
      <c r="L22" s="43"/>
    </row>
    <row r="23" spans="1:12" s="44" customFormat="1" ht="16.2" customHeight="1" x14ac:dyDescent="0.25">
      <c r="A23" s="450" t="s">
        <v>327</v>
      </c>
      <c r="B23" s="249" t="s">
        <v>313</v>
      </c>
      <c r="C23" s="250">
        <f>C20+C17+C14+C11</f>
        <v>16698565.539999999</v>
      </c>
      <c r="D23" s="251"/>
      <c r="E23" s="251"/>
      <c r="F23" s="251"/>
      <c r="G23" s="251"/>
      <c r="H23" s="251"/>
      <c r="I23" s="251"/>
      <c r="J23" s="43"/>
      <c r="K23" s="43"/>
      <c r="L23" s="43"/>
    </row>
    <row r="24" spans="1:12" s="44" customFormat="1" ht="16.2" customHeight="1" x14ac:dyDescent="0.25">
      <c r="A24" s="450">
        <v>917813.38</v>
      </c>
      <c r="B24" s="474" t="s">
        <v>315</v>
      </c>
      <c r="C24" s="252">
        <f>C21+C18+C15+C12</f>
        <v>8672871.6099999994</v>
      </c>
      <c r="D24" s="251"/>
      <c r="E24" s="251"/>
      <c r="F24" s="251"/>
      <c r="G24" s="251"/>
      <c r="H24" s="251"/>
      <c r="I24" s="251"/>
      <c r="J24" s="43"/>
      <c r="K24" s="43"/>
      <c r="L24" s="43"/>
    </row>
    <row r="25" spans="1:12" s="44" customFormat="1" ht="16.2" customHeight="1" x14ac:dyDescent="0.25">
      <c r="A25" s="450">
        <v>917813.38</v>
      </c>
      <c r="B25" s="474"/>
      <c r="C25" s="253"/>
      <c r="D25" s="254"/>
      <c r="E25" s="254"/>
      <c r="F25" s="254"/>
      <c r="G25" s="254"/>
      <c r="H25" s="254"/>
      <c r="I25" s="254"/>
      <c r="J25" s="43"/>
      <c r="K25" s="43"/>
      <c r="L25" s="43"/>
    </row>
    <row r="26" spans="1:12" x14ac:dyDescent="0.25">
      <c r="A26" s="257"/>
      <c r="B26" s="258"/>
      <c r="C26" s="254"/>
      <c r="D26" s="254"/>
      <c r="E26" s="254"/>
      <c r="F26" s="254"/>
      <c r="G26" s="254"/>
      <c r="H26" s="254"/>
      <c r="I26" s="254"/>
      <c r="J26" s="65"/>
      <c r="K26" s="65"/>
      <c r="L26" s="65"/>
    </row>
    <row r="27" spans="1:12" x14ac:dyDescent="0.25">
      <c r="A27" s="259">
        <f>D9</f>
        <v>0</v>
      </c>
      <c r="B27" s="260">
        <f>D24</f>
        <v>0</v>
      </c>
      <c r="C27" s="261"/>
      <c r="D27" s="261"/>
      <c r="E27" s="261"/>
      <c r="F27" s="261"/>
      <c r="G27" s="261"/>
      <c r="H27" s="261"/>
      <c r="I27" s="261"/>
    </row>
    <row r="28" spans="1:12" x14ac:dyDescent="0.25">
      <c r="A28" s="259" t="str">
        <f>E7</f>
        <v>Fonctions</v>
      </c>
      <c r="B28" s="260">
        <f>E24</f>
        <v>0</v>
      </c>
      <c r="C28" s="261"/>
      <c r="D28" s="261"/>
      <c r="E28" s="261"/>
      <c r="F28" s="261"/>
      <c r="G28" s="261"/>
      <c r="H28" s="261"/>
      <c r="I28" s="261"/>
    </row>
    <row r="29" spans="1:12" x14ac:dyDescent="0.25">
      <c r="A29" s="259">
        <f>F7</f>
        <v>0</v>
      </c>
      <c r="B29" s="260">
        <f>F24</f>
        <v>0</v>
      </c>
      <c r="C29" s="261"/>
      <c r="D29" s="261"/>
      <c r="E29" s="261"/>
      <c r="F29" s="261"/>
      <c r="G29" s="261"/>
      <c r="H29" s="261"/>
      <c r="I29" s="261"/>
    </row>
    <row r="30" spans="1:12" x14ac:dyDescent="0.25">
      <c r="A30" s="259">
        <f>G7</f>
        <v>2018</v>
      </c>
      <c r="B30" s="260">
        <f>G24</f>
        <v>0</v>
      </c>
      <c r="C30" s="261"/>
      <c r="D30" s="261"/>
      <c r="E30" s="261"/>
      <c r="F30" s="261"/>
      <c r="G30" s="261"/>
      <c r="H30" s="261"/>
      <c r="I30" s="261"/>
    </row>
    <row r="31" spans="1:12" x14ac:dyDescent="0.25">
      <c r="A31" s="259">
        <f>H7</f>
        <v>2019</v>
      </c>
      <c r="B31" s="260">
        <f>H24</f>
        <v>0</v>
      </c>
      <c r="C31" s="261"/>
      <c r="D31" s="261"/>
      <c r="E31" s="261"/>
      <c r="F31" s="261"/>
      <c r="G31" s="261"/>
      <c r="H31" s="261"/>
      <c r="I31" s="261"/>
    </row>
    <row r="32" spans="1:12" x14ac:dyDescent="0.25">
      <c r="A32" s="259">
        <f>I7</f>
        <v>2020</v>
      </c>
      <c r="B32" s="260">
        <f>I24</f>
        <v>0</v>
      </c>
      <c r="C32" s="261"/>
      <c r="D32" s="261"/>
      <c r="E32" s="261"/>
      <c r="F32" s="261"/>
      <c r="G32" s="261"/>
      <c r="H32" s="261"/>
      <c r="I32" s="261"/>
    </row>
    <row r="33" spans="1:7" ht="10.5" customHeight="1" x14ac:dyDescent="0.25"/>
    <row r="34" spans="1:7" ht="26.4" customHeight="1" x14ac:dyDescent="0.25">
      <c r="C34" t="s">
        <v>30</v>
      </c>
    </row>
    <row r="36" spans="1:7" s="44" customFormat="1" ht="15" customHeight="1" x14ac:dyDescent="0.25">
      <c r="C36" s="262">
        <f>D36-1</f>
        <v>2018</v>
      </c>
      <c r="D36" s="262">
        <f>E36-1</f>
        <v>2019</v>
      </c>
      <c r="E36" s="262">
        <f>F36-1</f>
        <v>2020</v>
      </c>
      <c r="F36" s="262">
        <f>K2</f>
        <v>2021</v>
      </c>
      <c r="G36" s="262" t="s">
        <v>130</v>
      </c>
    </row>
    <row r="37" spans="1:7" s="44" customFormat="1" ht="15" customHeight="1" x14ac:dyDescent="0.25">
      <c r="A37" s="476" t="s">
        <v>286</v>
      </c>
      <c r="B37" s="476"/>
      <c r="C37" s="250">
        <v>947071.65</v>
      </c>
      <c r="D37" s="250">
        <v>1798637.94</v>
      </c>
      <c r="E37" s="250">
        <v>154923.53</v>
      </c>
      <c r="F37" s="250">
        <v>1017539.08</v>
      </c>
      <c r="G37" s="250">
        <f>SUM(C37:F37)</f>
        <v>3918172.1999999997</v>
      </c>
    </row>
    <row r="38" spans="1:7" s="44" customFormat="1" ht="15" customHeight="1" x14ac:dyDescent="0.25">
      <c r="A38" s="476" t="s">
        <v>328</v>
      </c>
      <c r="B38" s="476"/>
      <c r="C38" s="250">
        <v>36090.25</v>
      </c>
      <c r="D38" s="250">
        <v>1618998.17</v>
      </c>
      <c r="E38" s="250">
        <v>496567.68</v>
      </c>
      <c r="F38" s="250">
        <v>167010</v>
      </c>
      <c r="G38" s="250">
        <f>SUM(C38:F38)</f>
        <v>2318666.1</v>
      </c>
    </row>
    <row r="39" spans="1:7" s="44" customFormat="1" ht="15" customHeight="1" x14ac:dyDescent="0.25">
      <c r="A39" s="476" t="s">
        <v>329</v>
      </c>
      <c r="B39" s="476"/>
      <c r="C39" s="250">
        <v>1664504.06</v>
      </c>
      <c r="D39" s="250">
        <v>1800180.6</v>
      </c>
      <c r="E39" s="250">
        <v>924651.6</v>
      </c>
      <c r="F39" s="250">
        <v>1447007.23</v>
      </c>
      <c r="G39" s="250">
        <f>SUM(C39:F39)</f>
        <v>5836343.4900000002</v>
      </c>
    </row>
    <row r="40" spans="1:7" s="44" customFormat="1" ht="15" customHeight="1" x14ac:dyDescent="0.25">
      <c r="A40" s="476" t="s">
        <v>330</v>
      </c>
      <c r="B40" s="476"/>
      <c r="C40" s="263">
        <v>2647665.96</v>
      </c>
      <c r="D40" s="263">
        <v>5217816.71</v>
      </c>
      <c r="E40" s="263">
        <v>1576142.81</v>
      </c>
      <c r="F40" s="263">
        <v>2631556.31</v>
      </c>
      <c r="G40" s="264">
        <f>SUM(G37:G39)</f>
        <v>12073181.789999999</v>
      </c>
    </row>
    <row r="41" spans="1:7" s="44" customFormat="1" ht="15" customHeight="1" x14ac:dyDescent="0.25">
      <c r="C41" s="43"/>
      <c r="D41" s="43"/>
      <c r="E41" s="43"/>
      <c r="F41" s="43"/>
      <c r="G41" s="43"/>
    </row>
    <row r="42" spans="1:7" s="44" customFormat="1" ht="15" customHeight="1" x14ac:dyDescent="0.25">
      <c r="A42" s="477" t="s">
        <v>331</v>
      </c>
      <c r="B42" s="477"/>
      <c r="C42" s="265">
        <f>IF(C40=0,"",C39/C40)</f>
        <v>0.62866845181633113</v>
      </c>
      <c r="D42" s="265">
        <f>IF(D40=0,"",D39/D40)</f>
        <v>0.34500648452252747</v>
      </c>
      <c r="E42" s="265">
        <f>IF(E40=0,"",E39/E40)</f>
        <v>0.5866547080210327</v>
      </c>
      <c r="F42" s="265">
        <f>IF(F40=0,"",F39/F40)</f>
        <v>0.54986747747001463</v>
      </c>
      <c r="G42" s="265">
        <f>IF(G40=0,"",G39/G40)</f>
        <v>0.48341386649492341</v>
      </c>
    </row>
    <row r="69" spans="1:11" s="44" customFormat="1" ht="15" customHeight="1" x14ac:dyDescent="0.25">
      <c r="E69" s="43" t="s">
        <v>332</v>
      </c>
    </row>
    <row r="70" spans="1:11" s="44" customFormat="1" ht="15" customHeight="1" x14ac:dyDescent="0.25">
      <c r="A70" s="43"/>
      <c r="B70" s="43"/>
      <c r="C70" s="43"/>
      <c r="D70" s="43"/>
      <c r="E70" s="478" t="s">
        <v>333</v>
      </c>
      <c r="F70" s="478"/>
      <c r="G70" s="478"/>
      <c r="H70" s="478"/>
      <c r="I70" s="478"/>
      <c r="J70" s="478"/>
      <c r="K70" s="478"/>
    </row>
    <row r="71" spans="1:11" s="44" customFormat="1" ht="15" customHeight="1" x14ac:dyDescent="0.25">
      <c r="A71" s="43"/>
      <c r="B71" s="43"/>
      <c r="C71" s="236" t="s">
        <v>305</v>
      </c>
      <c r="D71" s="43"/>
      <c r="E71" s="461" t="s">
        <v>306</v>
      </c>
      <c r="F71" s="461"/>
      <c r="G71" s="131">
        <f>H71-1</f>
        <v>2018</v>
      </c>
      <c r="H71" s="131">
        <f>I71-1</f>
        <v>2019</v>
      </c>
      <c r="I71" s="131">
        <f>J71-1</f>
        <v>2020</v>
      </c>
      <c r="J71" s="131">
        <f>K2</f>
        <v>2021</v>
      </c>
      <c r="K71" s="152" t="s">
        <v>130</v>
      </c>
    </row>
    <row r="72" spans="1:11" s="44" customFormat="1" ht="15" customHeight="1" x14ac:dyDescent="0.25">
      <c r="A72" s="239"/>
      <c r="B72" s="129"/>
      <c r="C72" s="240" t="s">
        <v>307</v>
      </c>
      <c r="D72" s="241"/>
      <c r="E72" s="471" t="s">
        <v>334</v>
      </c>
      <c r="F72" s="471"/>
      <c r="G72" s="243">
        <v>0</v>
      </c>
      <c r="H72" s="243">
        <v>0</v>
      </c>
      <c r="I72" s="243">
        <v>0</v>
      </c>
      <c r="J72" s="243">
        <v>0</v>
      </c>
      <c r="K72" s="244">
        <f t="shared" ref="K72:K85" si="1">SUM(G72:J72)</f>
        <v>0</v>
      </c>
    </row>
    <row r="73" spans="1:11" s="44" customFormat="1" ht="15" customHeight="1" x14ac:dyDescent="0.25">
      <c r="A73" s="245" t="s">
        <v>309</v>
      </c>
      <c r="B73" s="245"/>
      <c r="C73" s="130" t="s">
        <v>306</v>
      </c>
      <c r="D73" s="247"/>
      <c r="E73" s="471" t="s">
        <v>310</v>
      </c>
      <c r="F73" s="471"/>
      <c r="G73" s="243">
        <v>93968.55</v>
      </c>
      <c r="H73" s="243">
        <v>586643.23</v>
      </c>
      <c r="I73" s="243">
        <v>37425.910000000003</v>
      </c>
      <c r="J73" s="243">
        <v>174801.52</v>
      </c>
      <c r="K73" s="244">
        <f t="shared" si="1"/>
        <v>892839.21000000008</v>
      </c>
    </row>
    <row r="74" spans="1:11" s="44" customFormat="1" ht="15" customHeight="1" x14ac:dyDescent="0.25">
      <c r="A74" s="245"/>
      <c r="B74" s="245"/>
      <c r="C74" s="130" t="s">
        <v>311</v>
      </c>
      <c r="D74" s="247"/>
      <c r="E74" s="471" t="s">
        <v>312</v>
      </c>
      <c r="F74" s="471"/>
      <c r="G74" s="248">
        <v>0</v>
      </c>
      <c r="H74" s="248">
        <v>0</v>
      </c>
      <c r="I74" s="248">
        <v>0</v>
      </c>
      <c r="J74" s="248">
        <v>0</v>
      </c>
      <c r="K74" s="244">
        <f t="shared" si="1"/>
        <v>0</v>
      </c>
    </row>
    <row r="75" spans="1:11" s="44" customFormat="1" ht="15" customHeight="1" x14ac:dyDescent="0.25">
      <c r="A75" s="461">
        <f>A78-1</f>
        <v>2018</v>
      </c>
      <c r="B75" s="181" t="s">
        <v>313</v>
      </c>
      <c r="C75" s="250">
        <v>5460800</v>
      </c>
      <c r="D75" s="251"/>
      <c r="E75" s="471" t="s">
        <v>314</v>
      </c>
      <c r="F75" s="471"/>
      <c r="G75" s="248">
        <v>462016.58</v>
      </c>
      <c r="H75" s="248">
        <v>363955.19</v>
      </c>
      <c r="I75" s="248">
        <v>30409.4</v>
      </c>
      <c r="J75" s="248">
        <v>351187.56</v>
      </c>
      <c r="K75" s="244">
        <f t="shared" si="1"/>
        <v>1207568.73</v>
      </c>
    </row>
    <row r="76" spans="1:11" s="44" customFormat="1" ht="15" customHeight="1" x14ac:dyDescent="0.25">
      <c r="A76" s="461">
        <v>917813.38</v>
      </c>
      <c r="B76" s="181" t="s">
        <v>335</v>
      </c>
      <c r="C76" s="250">
        <v>875722.46</v>
      </c>
      <c r="D76" s="251"/>
      <c r="E76" s="471" t="s">
        <v>316</v>
      </c>
      <c r="F76" s="471"/>
      <c r="G76" s="248">
        <v>8559.4699999999993</v>
      </c>
      <c r="H76" s="248">
        <v>0</v>
      </c>
      <c r="I76" s="248">
        <v>0</v>
      </c>
      <c r="J76" s="248">
        <v>0</v>
      </c>
      <c r="K76" s="244">
        <f t="shared" si="1"/>
        <v>8559.4699999999993</v>
      </c>
    </row>
    <row r="77" spans="1:11" s="44" customFormat="1" ht="15" customHeight="1" x14ac:dyDescent="0.25">
      <c r="A77" s="461">
        <v>917813.38</v>
      </c>
      <c r="B77" s="181"/>
      <c r="C77" s="266"/>
      <c r="D77" s="254"/>
      <c r="E77" s="471" t="s">
        <v>317</v>
      </c>
      <c r="F77" s="471"/>
      <c r="G77" s="248">
        <v>0</v>
      </c>
      <c r="H77" s="248">
        <v>0</v>
      </c>
      <c r="I77" s="248">
        <v>0</v>
      </c>
      <c r="J77" s="248">
        <v>0</v>
      </c>
      <c r="K77" s="244">
        <f t="shared" si="1"/>
        <v>0</v>
      </c>
    </row>
    <row r="78" spans="1:11" s="44" customFormat="1" ht="15" customHeight="1" x14ac:dyDescent="0.25">
      <c r="A78" s="461">
        <f>A81-1</f>
        <v>2019</v>
      </c>
      <c r="B78" s="181" t="s">
        <v>313</v>
      </c>
      <c r="C78" s="250">
        <v>4464275.0999999996</v>
      </c>
      <c r="D78" s="251"/>
      <c r="E78" s="471" t="s">
        <v>318</v>
      </c>
      <c r="F78" s="471"/>
      <c r="G78" s="248">
        <v>37665.61</v>
      </c>
      <c r="H78" s="248">
        <v>38538.75</v>
      </c>
      <c r="I78" s="248">
        <v>11647.15</v>
      </c>
      <c r="J78" s="248">
        <v>159361.47</v>
      </c>
      <c r="K78" s="244">
        <f t="shared" si="1"/>
        <v>247212.97999999998</v>
      </c>
    </row>
    <row r="79" spans="1:11" s="44" customFormat="1" ht="15" customHeight="1" x14ac:dyDescent="0.25">
      <c r="A79" s="461">
        <v>917813.38</v>
      </c>
      <c r="B79" s="181" t="s">
        <v>335</v>
      </c>
      <c r="C79" s="250">
        <v>1064410.17</v>
      </c>
      <c r="D79" s="251"/>
      <c r="E79" s="471" t="s">
        <v>319</v>
      </c>
      <c r="F79" s="471"/>
      <c r="G79" s="248">
        <v>112701.56</v>
      </c>
      <c r="H79" s="248">
        <v>25815.85</v>
      </c>
      <c r="I79" s="248">
        <v>55599.16</v>
      </c>
      <c r="J79" s="248">
        <v>51318.94</v>
      </c>
      <c r="K79" s="244">
        <f t="shared" si="1"/>
        <v>245435.51</v>
      </c>
    </row>
    <row r="80" spans="1:11" s="44" customFormat="1" ht="15" customHeight="1" x14ac:dyDescent="0.25">
      <c r="A80" s="461">
        <v>917813.38</v>
      </c>
      <c r="B80" s="181"/>
      <c r="C80" s="266"/>
      <c r="D80" s="254"/>
      <c r="E80" s="471" t="s">
        <v>336</v>
      </c>
      <c r="F80" s="471"/>
      <c r="G80" s="243">
        <v>0</v>
      </c>
      <c r="H80" s="243">
        <v>0</v>
      </c>
      <c r="I80" s="243">
        <v>0</v>
      </c>
      <c r="J80" s="243">
        <v>0</v>
      </c>
      <c r="K80" s="244">
        <f t="shared" si="1"/>
        <v>0</v>
      </c>
    </row>
    <row r="81" spans="1:11" s="44" customFormat="1" ht="15" customHeight="1" x14ac:dyDescent="0.25">
      <c r="A81" s="461">
        <f>A84-1</f>
        <v>2020</v>
      </c>
      <c r="B81" s="181" t="s">
        <v>313</v>
      </c>
      <c r="C81" s="250">
        <v>3143160.44</v>
      </c>
      <c r="D81" s="251"/>
      <c r="E81" s="471" t="s">
        <v>321</v>
      </c>
      <c r="F81" s="471"/>
      <c r="G81" s="248">
        <v>0</v>
      </c>
      <c r="H81" s="248">
        <v>0</v>
      </c>
      <c r="I81" s="248">
        <v>9498.26</v>
      </c>
      <c r="J81" s="248">
        <v>5463.27</v>
      </c>
      <c r="K81" s="244">
        <f t="shared" si="1"/>
        <v>14961.53</v>
      </c>
    </row>
    <row r="82" spans="1:11" s="44" customFormat="1" ht="15" customHeight="1" x14ac:dyDescent="0.25">
      <c r="A82" s="461">
        <v>917813.38</v>
      </c>
      <c r="B82" s="181" t="s">
        <v>335</v>
      </c>
      <c r="C82" s="250">
        <v>146247.99</v>
      </c>
      <c r="D82" s="251"/>
      <c r="E82" s="471" t="s">
        <v>322</v>
      </c>
      <c r="F82" s="471"/>
      <c r="G82" s="248">
        <v>150558.15</v>
      </c>
      <c r="H82" s="248">
        <v>1192.55</v>
      </c>
      <c r="I82" s="248">
        <v>0</v>
      </c>
      <c r="J82" s="248">
        <v>2741.11</v>
      </c>
      <c r="K82" s="244">
        <f t="shared" si="1"/>
        <v>154491.80999999997</v>
      </c>
    </row>
    <row r="83" spans="1:11" s="44" customFormat="1" ht="15" customHeight="1" x14ac:dyDescent="0.25">
      <c r="A83" s="461">
        <v>917813.38</v>
      </c>
      <c r="B83" s="181"/>
      <c r="C83" s="266"/>
      <c r="D83" s="254"/>
      <c r="E83" s="151" t="s">
        <v>323</v>
      </c>
      <c r="F83" s="151"/>
      <c r="G83" s="248">
        <v>10252.540000000001</v>
      </c>
      <c r="H83" s="248">
        <v>48264.6</v>
      </c>
      <c r="I83" s="248">
        <v>1668.11</v>
      </c>
      <c r="J83" s="248">
        <v>5658.57</v>
      </c>
      <c r="K83" s="244">
        <f t="shared" si="1"/>
        <v>65843.820000000007</v>
      </c>
    </row>
    <row r="84" spans="1:11" s="44" customFormat="1" ht="15" customHeight="1" x14ac:dyDescent="0.25">
      <c r="A84" s="461">
        <f>K2</f>
        <v>2021</v>
      </c>
      <c r="B84" s="181" t="s">
        <v>313</v>
      </c>
      <c r="C84" s="250">
        <v>3630330</v>
      </c>
      <c r="D84" s="251"/>
      <c r="E84" s="479" t="s">
        <v>324</v>
      </c>
      <c r="F84" s="479"/>
      <c r="G84" s="248">
        <v>0</v>
      </c>
      <c r="H84" s="248">
        <v>0</v>
      </c>
      <c r="I84" s="248">
        <v>0</v>
      </c>
      <c r="J84" s="248">
        <v>5595.21</v>
      </c>
      <c r="K84" s="244">
        <f t="shared" si="1"/>
        <v>5595.21</v>
      </c>
    </row>
    <row r="85" spans="1:11" s="44" customFormat="1" ht="15" customHeight="1" x14ac:dyDescent="0.25">
      <c r="A85" s="461">
        <v>917813.38</v>
      </c>
      <c r="B85" s="181" t="s">
        <v>335</v>
      </c>
      <c r="C85" s="250">
        <v>756127.65</v>
      </c>
      <c r="D85" s="251"/>
      <c r="E85" s="151" t="s">
        <v>325</v>
      </c>
      <c r="F85" s="151"/>
      <c r="G85" s="248">
        <v>0</v>
      </c>
      <c r="H85" s="248">
        <v>0</v>
      </c>
      <c r="I85" s="248">
        <v>0</v>
      </c>
      <c r="J85" s="248">
        <v>0</v>
      </c>
      <c r="K85" s="244">
        <f t="shared" si="1"/>
        <v>0</v>
      </c>
    </row>
    <row r="86" spans="1:11" s="44" customFormat="1" ht="15" customHeight="1" x14ac:dyDescent="0.25">
      <c r="A86" s="461">
        <v>917813.38</v>
      </c>
      <c r="B86" s="181"/>
      <c r="C86" s="266"/>
      <c r="D86" s="254"/>
      <c r="E86" s="251"/>
      <c r="F86" s="255" t="s">
        <v>326</v>
      </c>
      <c r="G86" s="256">
        <f>SUM(G72:G85)</f>
        <v>875722.46000000008</v>
      </c>
      <c r="H86" s="256">
        <f>SUM(H72:H85)</f>
        <v>1064410.17</v>
      </c>
      <c r="I86" s="256">
        <f>SUM(I72:I85)</f>
        <v>146247.99</v>
      </c>
      <c r="J86" s="256">
        <f>SUM(J72:J85)</f>
        <v>756127.64999999991</v>
      </c>
      <c r="K86" s="256">
        <f>SUM(K72:K85)</f>
        <v>2842508.27</v>
      </c>
    </row>
    <row r="87" spans="1:11" s="44" customFormat="1" ht="15" customHeight="1" x14ac:dyDescent="0.25">
      <c r="A87" s="450" t="s">
        <v>327</v>
      </c>
      <c r="B87" s="181" t="s">
        <v>313</v>
      </c>
      <c r="C87" s="250">
        <f>C84+C81+C78+C75</f>
        <v>16698565.539999999</v>
      </c>
      <c r="D87" s="267"/>
      <c r="E87" s="267"/>
      <c r="F87" s="267"/>
      <c r="G87" s="267"/>
      <c r="H87" s="267"/>
      <c r="I87" s="267"/>
    </row>
    <row r="88" spans="1:11" s="44" customFormat="1" ht="15" customHeight="1" x14ac:dyDescent="0.25">
      <c r="A88" s="450">
        <v>917813.38</v>
      </c>
      <c r="B88" s="181" t="s">
        <v>335</v>
      </c>
      <c r="C88" s="250">
        <f>C85+C82+C79+C76</f>
        <v>2842508.27</v>
      </c>
      <c r="D88" s="267"/>
      <c r="E88" s="267"/>
      <c r="F88" s="267"/>
      <c r="G88" s="267"/>
      <c r="H88" s="267"/>
      <c r="I88" s="267"/>
    </row>
    <row r="89" spans="1:11" s="44" customFormat="1" ht="15" customHeight="1" x14ac:dyDescent="0.25">
      <c r="A89" s="450">
        <v>917813.38</v>
      </c>
      <c r="B89" s="181"/>
      <c r="C89" s="266"/>
      <c r="D89" s="261"/>
      <c r="E89" s="261"/>
      <c r="F89" s="261"/>
      <c r="G89" s="261"/>
      <c r="H89" s="261"/>
      <c r="I89" s="261"/>
    </row>
    <row r="90" spans="1:11" x14ac:dyDescent="0.25">
      <c r="A90" s="268"/>
      <c r="B90" s="269"/>
      <c r="C90" s="261"/>
      <c r="D90" s="261"/>
      <c r="E90" s="261"/>
      <c r="F90" s="261"/>
      <c r="G90" s="261"/>
      <c r="H90" s="261"/>
      <c r="I90" s="261"/>
    </row>
    <row r="91" spans="1:11" x14ac:dyDescent="0.25">
      <c r="A91" s="259">
        <f>D73</f>
        <v>0</v>
      </c>
      <c r="B91" s="260">
        <f>D88</f>
        <v>0</v>
      </c>
      <c r="C91" s="261"/>
      <c r="D91" s="261"/>
      <c r="E91" s="261"/>
      <c r="F91" s="261"/>
      <c r="G91" s="261"/>
      <c r="H91" s="261"/>
      <c r="I91" s="261"/>
    </row>
    <row r="92" spans="1:11" x14ac:dyDescent="0.25">
      <c r="A92" s="259" t="str">
        <f>E71</f>
        <v>Fonctions</v>
      </c>
      <c r="B92" s="260">
        <f>E88</f>
        <v>0</v>
      </c>
      <c r="C92" s="261"/>
      <c r="D92" s="261"/>
      <c r="E92" s="261"/>
      <c r="F92" s="261"/>
      <c r="G92" s="261"/>
      <c r="H92" s="261"/>
      <c r="I92" s="261"/>
    </row>
    <row r="93" spans="1:11" x14ac:dyDescent="0.25">
      <c r="A93" s="259">
        <f>F71</f>
        <v>0</v>
      </c>
      <c r="B93" s="260">
        <f>F88</f>
        <v>0</v>
      </c>
      <c r="C93" s="261"/>
      <c r="D93" s="261"/>
      <c r="E93" s="261"/>
      <c r="F93" s="261"/>
      <c r="G93" s="261"/>
      <c r="H93" s="261"/>
      <c r="I93" s="261"/>
    </row>
    <row r="94" spans="1:11" x14ac:dyDescent="0.25">
      <c r="A94" s="259">
        <f>G71</f>
        <v>2018</v>
      </c>
      <c r="B94" s="260">
        <f>G88</f>
        <v>0</v>
      </c>
      <c r="C94" s="261"/>
      <c r="D94" s="261"/>
      <c r="E94" s="261"/>
      <c r="F94" s="261"/>
      <c r="G94" s="261"/>
      <c r="H94" s="261"/>
      <c r="I94" s="261"/>
    </row>
    <row r="95" spans="1:11" x14ac:dyDescent="0.25">
      <c r="A95" s="259">
        <f>H71</f>
        <v>2019</v>
      </c>
      <c r="B95" s="260">
        <f>H88</f>
        <v>0</v>
      </c>
      <c r="C95" s="261"/>
      <c r="D95" s="261"/>
      <c r="E95" s="261"/>
      <c r="F95" s="261"/>
      <c r="G95" s="261"/>
      <c r="H95" s="261"/>
      <c r="I95" s="261"/>
    </row>
    <row r="96" spans="1:11" x14ac:dyDescent="0.25">
      <c r="A96" s="259">
        <f>I71</f>
        <v>2020</v>
      </c>
      <c r="B96" s="260">
        <f>I88</f>
        <v>0</v>
      </c>
      <c r="C96" s="261"/>
      <c r="D96" s="261"/>
      <c r="E96" s="261"/>
      <c r="F96" s="261"/>
      <c r="G96" s="261"/>
      <c r="H96" s="261"/>
      <c r="I96" s="261"/>
    </row>
  </sheetData>
  <mergeCells count="49">
    <mergeCell ref="A84:A86"/>
    <mergeCell ref="E84:F84"/>
    <mergeCell ref="A87:A89"/>
    <mergeCell ref="A78:A80"/>
    <mergeCell ref="E78:F78"/>
    <mergeCell ref="E79:F79"/>
    <mergeCell ref="E80:F80"/>
    <mergeCell ref="A81:A83"/>
    <mergeCell ref="E81:F81"/>
    <mergeCell ref="E82:F82"/>
    <mergeCell ref="E73:F73"/>
    <mergeCell ref="E74:F74"/>
    <mergeCell ref="A75:A77"/>
    <mergeCell ref="E75:F75"/>
    <mergeCell ref="E76:F76"/>
    <mergeCell ref="E77:F77"/>
    <mergeCell ref="A40:B40"/>
    <mergeCell ref="A42:B42"/>
    <mergeCell ref="E70:K70"/>
    <mergeCell ref="E71:F71"/>
    <mergeCell ref="E72:F72"/>
    <mergeCell ref="A23:A25"/>
    <mergeCell ref="B24:B25"/>
    <mergeCell ref="A37:B37"/>
    <mergeCell ref="A38:B38"/>
    <mergeCell ref="A39:B39"/>
    <mergeCell ref="A17:A19"/>
    <mergeCell ref="E17:F17"/>
    <mergeCell ref="B18:B19"/>
    <mergeCell ref="E18:F18"/>
    <mergeCell ref="A20:A22"/>
    <mergeCell ref="E20:F20"/>
    <mergeCell ref="B21:B22"/>
    <mergeCell ref="A14:A16"/>
    <mergeCell ref="E14:F14"/>
    <mergeCell ref="B15:B16"/>
    <mergeCell ref="E15:F15"/>
    <mergeCell ref="E16:F16"/>
    <mergeCell ref="E10:F10"/>
    <mergeCell ref="A11:A13"/>
    <mergeCell ref="E11:F11"/>
    <mergeCell ref="B12:B13"/>
    <mergeCell ref="E12:F12"/>
    <mergeCell ref="E13:F13"/>
    <mergeCell ref="D1:F1"/>
    <mergeCell ref="G1:H1"/>
    <mergeCell ref="E6:K6"/>
    <mergeCell ref="E8:F8"/>
    <mergeCell ref="E9:F9"/>
  </mergeCells>
  <pageMargins left="0.35416666666666702" right="0.35416666666666702" top="0.39374999999999999" bottom="0.51180555555555496" header="0.51180555555555496" footer="0.51180555555555496"/>
  <pageSetup paperSize="9" firstPageNumber="0" fitToHeight="0" orientation="landscape" horizontalDpi="300" verticalDpi="300"/>
  <headerFooter>
    <oddFooter>&amp;RPage &amp;P</oddFooter>
  </headerFooter>
  <rowBreaks count="2" manualBreakCount="2">
    <brk id="33" max="16383" man="1"/>
    <brk id="67" max="16383" man="1"/>
  </rowBreak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70"/>
  <sheetViews>
    <sheetView zoomScale="90" zoomScaleNormal="90" workbookViewId="0"/>
  </sheetViews>
  <sheetFormatPr baseColWidth="10" defaultColWidth="11" defaultRowHeight="13.2" x14ac:dyDescent="0.25"/>
  <cols>
    <col min="1" max="1" width="6" customWidth="1"/>
    <col min="2" max="2" width="40.33203125" customWidth="1"/>
    <col min="3" max="6" width="15.6640625" customWidth="1"/>
  </cols>
  <sheetData>
    <row r="1" spans="1:8" x14ac:dyDescent="0.25">
      <c r="A1" s="35" t="s">
        <v>19</v>
      </c>
      <c r="B1" s="36"/>
      <c r="C1" s="37" t="s">
        <v>0</v>
      </c>
      <c r="D1" s="36"/>
      <c r="E1" s="37" t="str">
        <f>Coordonnées!C1</f>
        <v>YVOIR</v>
      </c>
      <c r="F1" s="36"/>
      <c r="G1" s="37" t="s">
        <v>6</v>
      </c>
      <c r="H1" s="38">
        <f>Coordonnées!E1</f>
        <v>91141</v>
      </c>
    </row>
    <row r="2" spans="1:8" x14ac:dyDescent="0.25">
      <c r="A2" s="39"/>
      <c r="B2" s="40"/>
      <c r="C2" s="33"/>
      <c r="D2" s="33"/>
      <c r="E2" s="40"/>
      <c r="F2" s="33"/>
      <c r="G2" s="40" t="s">
        <v>7</v>
      </c>
      <c r="H2" s="41">
        <f>Coordonnées!E2</f>
        <v>2021</v>
      </c>
    </row>
    <row r="4" spans="1:8" x14ac:dyDescent="0.25">
      <c r="B4">
        <v>5</v>
      </c>
      <c r="C4" s="1" t="s">
        <v>35</v>
      </c>
    </row>
    <row r="5" spans="1:8" ht="26.4" customHeight="1" x14ac:dyDescent="0.25">
      <c r="A5" s="1"/>
      <c r="C5" t="s">
        <v>337</v>
      </c>
    </row>
    <row r="6" spans="1:8" s="44" customFormat="1" ht="15" customHeight="1" x14ac:dyDescent="0.25">
      <c r="A6" s="133"/>
      <c r="B6" s="270" t="s">
        <v>81</v>
      </c>
      <c r="C6" s="148">
        <f>D6-1</f>
        <v>2018</v>
      </c>
      <c r="D6" s="148">
        <f>E6-1</f>
        <v>2019</v>
      </c>
      <c r="E6" s="148">
        <f>F6-1</f>
        <v>2020</v>
      </c>
      <c r="F6" s="148">
        <f>H2</f>
        <v>2021</v>
      </c>
    </row>
    <row r="7" spans="1:8" s="44" customFormat="1" ht="15" customHeight="1" x14ac:dyDescent="0.25">
      <c r="A7" s="271" t="s">
        <v>338</v>
      </c>
      <c r="B7" s="272" t="s">
        <v>339</v>
      </c>
      <c r="C7" s="273"/>
      <c r="D7" s="273"/>
      <c r="E7" s="273"/>
      <c r="F7" s="273"/>
    </row>
    <row r="8" spans="1:8" s="44" customFormat="1" ht="15" customHeight="1" x14ac:dyDescent="0.25">
      <c r="A8" s="274"/>
      <c r="B8" s="140" t="s">
        <v>340</v>
      </c>
      <c r="C8" s="200">
        <v>6873285.4500000002</v>
      </c>
      <c r="D8" s="200">
        <v>7986641</v>
      </c>
      <c r="E8" s="200">
        <v>7419799.4299999997</v>
      </c>
      <c r="F8" s="200">
        <v>7786808.3200000003</v>
      </c>
    </row>
    <row r="9" spans="1:8" s="44" customFormat="1" ht="15" customHeight="1" x14ac:dyDescent="0.25">
      <c r="A9" s="274"/>
      <c r="B9" s="140" t="s">
        <v>341</v>
      </c>
      <c r="C9" s="275">
        <v>542486.99</v>
      </c>
      <c r="D9" s="275">
        <v>606369.38</v>
      </c>
      <c r="E9" s="275">
        <v>685282.39</v>
      </c>
      <c r="F9" s="275">
        <v>659894.46</v>
      </c>
    </row>
    <row r="10" spans="1:8" s="44" customFormat="1" ht="15" customHeight="1" x14ac:dyDescent="0.25">
      <c r="A10" s="274"/>
      <c r="B10" s="140" t="s">
        <v>342</v>
      </c>
      <c r="C10" s="275">
        <v>143786.32</v>
      </c>
      <c r="D10" s="275">
        <v>145864.45000000001</v>
      </c>
      <c r="E10" s="275">
        <v>147717.34</v>
      </c>
      <c r="F10" s="275">
        <v>132870.38</v>
      </c>
    </row>
    <row r="11" spans="1:8" s="44" customFormat="1" ht="15" customHeight="1" x14ac:dyDescent="0.25">
      <c r="A11" s="276"/>
      <c r="B11" s="235" t="s">
        <v>343</v>
      </c>
      <c r="C11" s="275">
        <f>SUM(C9:C10)</f>
        <v>686273.31</v>
      </c>
      <c r="D11" s="275">
        <f>SUM(D9:D10)</f>
        <v>752233.83000000007</v>
      </c>
      <c r="E11" s="275">
        <f>SUM(E9:E10)</f>
        <v>832999.73</v>
      </c>
      <c r="F11" s="275">
        <f>SUM(F9:F10)</f>
        <v>792764.84</v>
      </c>
    </row>
    <row r="12" spans="1:8" s="44" customFormat="1" ht="15" customHeight="1" x14ac:dyDescent="0.25">
      <c r="A12" s="277"/>
      <c r="B12" s="278" t="s">
        <v>344</v>
      </c>
      <c r="C12" s="275">
        <f>IF(C9&lt;&gt;0,C8/C9,"")</f>
        <v>12.66995444443746</v>
      </c>
      <c r="D12" s="275">
        <f>IF(D9&lt;&gt;0,D8/D9,"")</f>
        <v>13.171247202489017</v>
      </c>
      <c r="E12" s="275">
        <f>IF(E9&lt;&gt;0,E8/E9,"")</f>
        <v>10.827360425823871</v>
      </c>
      <c r="F12" s="275">
        <f>IF(F9&lt;&gt;0,F8/F9,"")</f>
        <v>11.800081364526081</v>
      </c>
    </row>
    <row r="13" spans="1:8" s="44" customFormat="1" ht="15" customHeight="1" x14ac:dyDescent="0.25">
      <c r="A13" s="271" t="s">
        <v>345</v>
      </c>
      <c r="B13" s="272" t="s">
        <v>346</v>
      </c>
      <c r="C13" s="273"/>
      <c r="D13" s="273"/>
      <c r="E13" s="273"/>
      <c r="F13" s="273"/>
    </row>
    <row r="14" spans="1:8" s="44" customFormat="1" ht="15" customHeight="1" x14ac:dyDescent="0.25">
      <c r="A14" s="274"/>
      <c r="B14" s="140" t="s">
        <v>340</v>
      </c>
      <c r="C14" s="275">
        <v>579565</v>
      </c>
      <c r="D14" s="275">
        <v>537970.5</v>
      </c>
      <c r="E14" s="275">
        <v>495078.74</v>
      </c>
      <c r="F14" s="275">
        <v>450849.26</v>
      </c>
    </row>
    <row r="15" spans="1:8" s="44" customFormat="1" ht="15" customHeight="1" x14ac:dyDescent="0.25">
      <c r="A15" s="274" t="s">
        <v>347</v>
      </c>
      <c r="B15" s="279" t="s">
        <v>348</v>
      </c>
      <c r="C15" s="134"/>
      <c r="D15" s="134"/>
      <c r="E15" s="134"/>
      <c r="F15" s="134"/>
    </row>
    <row r="16" spans="1:8" s="44" customFormat="1" ht="15" customHeight="1" x14ac:dyDescent="0.25">
      <c r="A16" s="274"/>
      <c r="B16" s="140" t="s">
        <v>341</v>
      </c>
      <c r="C16" s="275">
        <v>0</v>
      </c>
      <c r="D16" s="275">
        <v>0</v>
      </c>
      <c r="E16" s="275">
        <v>0</v>
      </c>
      <c r="F16" s="275">
        <v>0</v>
      </c>
    </row>
    <row r="17" spans="1:6" s="44" customFormat="1" ht="15" customHeight="1" x14ac:dyDescent="0.25">
      <c r="A17" s="274"/>
      <c r="B17" s="140" t="s">
        <v>342</v>
      </c>
      <c r="C17" s="275">
        <v>0</v>
      </c>
      <c r="D17" s="275">
        <v>0</v>
      </c>
      <c r="E17" s="275">
        <v>0</v>
      </c>
      <c r="F17" s="275">
        <v>0</v>
      </c>
    </row>
    <row r="18" spans="1:6" s="44" customFormat="1" ht="15" customHeight="1" x14ac:dyDescent="0.25">
      <c r="A18" s="274"/>
      <c r="B18" s="140" t="s">
        <v>343</v>
      </c>
      <c r="C18" s="135">
        <f>SUM(C16:C17)</f>
        <v>0</v>
      </c>
      <c r="D18" s="135">
        <f>SUM(D16:D17)</f>
        <v>0</v>
      </c>
      <c r="E18" s="135">
        <f>SUM(E16:E17)</f>
        <v>0</v>
      </c>
      <c r="F18" s="135">
        <f>SUM(F16:F17)</f>
        <v>0</v>
      </c>
    </row>
    <row r="19" spans="1:6" s="44" customFormat="1" ht="15" customHeight="1" x14ac:dyDescent="0.25">
      <c r="A19" s="274" t="s">
        <v>349</v>
      </c>
      <c r="B19" s="279" t="s">
        <v>350</v>
      </c>
      <c r="C19" s="134"/>
      <c r="D19" s="134"/>
      <c r="E19" s="134"/>
      <c r="F19" s="134"/>
    </row>
    <row r="20" spans="1:6" s="44" customFormat="1" ht="15" customHeight="1" x14ac:dyDescent="0.25">
      <c r="A20" s="274"/>
      <c r="B20" s="140" t="s">
        <v>341</v>
      </c>
      <c r="C20" s="275">
        <v>0</v>
      </c>
      <c r="D20" s="275">
        <v>0</v>
      </c>
      <c r="E20" s="275">
        <v>0</v>
      </c>
      <c r="F20" s="275">
        <v>0</v>
      </c>
    </row>
    <row r="21" spans="1:6" s="44" customFormat="1" ht="15" customHeight="1" x14ac:dyDescent="0.25">
      <c r="A21" s="274"/>
      <c r="B21" s="140" t="s">
        <v>342</v>
      </c>
      <c r="C21" s="135"/>
      <c r="D21" s="135"/>
      <c r="E21" s="135"/>
      <c r="F21" s="135"/>
    </row>
    <row r="22" spans="1:6" s="44" customFormat="1" ht="15" customHeight="1" x14ac:dyDescent="0.25">
      <c r="A22" s="274"/>
      <c r="B22" s="140" t="s">
        <v>343</v>
      </c>
      <c r="C22" s="135">
        <f>SUM(C20:C21)</f>
        <v>0</v>
      </c>
      <c r="D22" s="135">
        <f>SUM(D20:D21)</f>
        <v>0</v>
      </c>
      <c r="E22" s="135">
        <f>SUM(E20:E21)</f>
        <v>0</v>
      </c>
      <c r="F22" s="135">
        <f>SUM(F20:F21)</f>
        <v>0</v>
      </c>
    </row>
    <row r="23" spans="1:6" s="44" customFormat="1" ht="15" customHeight="1" x14ac:dyDescent="0.25">
      <c r="A23" s="277"/>
      <c r="B23" s="278"/>
      <c r="C23" s="134"/>
      <c r="D23" s="134"/>
      <c r="E23" s="134"/>
      <c r="F23" s="134"/>
    </row>
    <row r="24" spans="1:6" s="44" customFormat="1" ht="15" customHeight="1" x14ac:dyDescent="0.25">
      <c r="A24" s="271" t="s">
        <v>351</v>
      </c>
      <c r="B24" s="272" t="s">
        <v>352</v>
      </c>
      <c r="C24" s="273"/>
      <c r="D24" s="273"/>
      <c r="E24" s="273"/>
      <c r="F24" s="273"/>
    </row>
    <row r="25" spans="1:6" s="44" customFormat="1" ht="15" customHeight="1" x14ac:dyDescent="0.25">
      <c r="A25" s="274"/>
      <c r="B25" s="140" t="s">
        <v>340</v>
      </c>
      <c r="C25" s="200">
        <v>1219853.19</v>
      </c>
      <c r="D25" s="200">
        <v>1130979.77</v>
      </c>
      <c r="E25" s="200">
        <v>935157.07</v>
      </c>
      <c r="F25" s="200">
        <v>851768.31999999995</v>
      </c>
    </row>
    <row r="26" spans="1:6" s="44" customFormat="1" ht="15" customHeight="1" x14ac:dyDescent="0.25">
      <c r="A26" s="274"/>
      <c r="B26" s="140" t="s">
        <v>341</v>
      </c>
      <c r="C26" s="275">
        <v>87665.75</v>
      </c>
      <c r="D26" s="275">
        <v>88262.48</v>
      </c>
      <c r="E26" s="275">
        <v>87185.78</v>
      </c>
      <c r="F26" s="275">
        <v>82748.3</v>
      </c>
    </row>
    <row r="27" spans="1:6" s="44" customFormat="1" ht="15" customHeight="1" x14ac:dyDescent="0.25">
      <c r="A27" s="274"/>
      <c r="B27" s="140" t="s">
        <v>342</v>
      </c>
      <c r="C27" s="275">
        <v>20206.12</v>
      </c>
      <c r="D27" s="275">
        <v>18973.63</v>
      </c>
      <c r="E27" s="275">
        <v>17333.669999999998</v>
      </c>
      <c r="F27" s="275">
        <v>15331.36</v>
      </c>
    </row>
    <row r="28" spans="1:6" s="44" customFormat="1" ht="15" customHeight="1" x14ac:dyDescent="0.25">
      <c r="A28" s="274"/>
      <c r="B28" s="140" t="s">
        <v>343</v>
      </c>
      <c r="C28" s="275">
        <f>C26+C27</f>
        <v>107871.87</v>
      </c>
      <c r="D28" s="275">
        <f>D26+D27</f>
        <v>107236.11</v>
      </c>
      <c r="E28" s="275">
        <f>E26+E27</f>
        <v>104519.45</v>
      </c>
      <c r="F28" s="275">
        <f>F26+F27</f>
        <v>98079.66</v>
      </c>
    </row>
    <row r="29" spans="1:6" s="44" customFormat="1" ht="15" customHeight="1" x14ac:dyDescent="0.25">
      <c r="A29" s="277"/>
      <c r="B29" s="278"/>
      <c r="C29" s="134"/>
      <c r="D29" s="134"/>
      <c r="E29" s="134"/>
      <c r="F29" s="134"/>
    </row>
    <row r="30" spans="1:6" s="44" customFormat="1" ht="15" customHeight="1" x14ac:dyDescent="0.25">
      <c r="A30" s="271" t="s">
        <v>353</v>
      </c>
      <c r="B30" s="272" t="s">
        <v>354</v>
      </c>
      <c r="C30" s="273"/>
      <c r="D30" s="273"/>
      <c r="E30" s="273"/>
      <c r="F30" s="273"/>
    </row>
    <row r="31" spans="1:6" s="44" customFormat="1" ht="15" customHeight="1" x14ac:dyDescent="0.25">
      <c r="A31" s="274"/>
      <c r="B31" s="140" t="s">
        <v>340</v>
      </c>
      <c r="C31" s="200">
        <v>0</v>
      </c>
      <c r="D31" s="200">
        <v>0</v>
      </c>
      <c r="E31" s="200">
        <v>0</v>
      </c>
      <c r="F31" s="200">
        <v>0</v>
      </c>
    </row>
    <row r="32" spans="1:6" s="44" customFormat="1" ht="15" customHeight="1" x14ac:dyDescent="0.25">
      <c r="A32" s="274"/>
      <c r="B32" s="140" t="s">
        <v>341</v>
      </c>
      <c r="C32" s="275">
        <v>0</v>
      </c>
      <c r="D32" s="275">
        <v>0</v>
      </c>
      <c r="E32" s="275">
        <v>0</v>
      </c>
      <c r="F32" s="275">
        <v>0</v>
      </c>
    </row>
    <row r="33" spans="1:8" s="44" customFormat="1" ht="15" customHeight="1" x14ac:dyDescent="0.25">
      <c r="A33" s="274"/>
      <c r="B33" s="140" t="s">
        <v>342</v>
      </c>
      <c r="C33" s="275">
        <v>0</v>
      </c>
      <c r="D33" s="275">
        <v>0</v>
      </c>
      <c r="E33" s="275">
        <v>0</v>
      </c>
      <c r="F33" s="275">
        <v>0</v>
      </c>
    </row>
    <row r="34" spans="1:8" s="44" customFormat="1" ht="15" customHeight="1" x14ac:dyDescent="0.25">
      <c r="A34" s="274"/>
      <c r="B34" s="140" t="s">
        <v>343</v>
      </c>
      <c r="C34" s="275">
        <f>C32+C33</f>
        <v>0</v>
      </c>
      <c r="D34" s="275">
        <f>D32+D33</f>
        <v>0</v>
      </c>
      <c r="E34" s="275">
        <f>E32+E33</f>
        <v>0</v>
      </c>
      <c r="F34" s="275">
        <f>F32+F33</f>
        <v>0</v>
      </c>
    </row>
    <row r="35" spans="1:8" s="44" customFormat="1" ht="15" customHeight="1" x14ac:dyDescent="0.25">
      <c r="A35" s="277"/>
      <c r="B35" s="278"/>
      <c r="C35" s="134"/>
      <c r="D35" s="134"/>
      <c r="E35" s="134"/>
      <c r="F35" s="134"/>
    </row>
    <row r="36" spans="1:8" s="44" customFormat="1" ht="15" customHeight="1" x14ac:dyDescent="0.25">
      <c r="A36" s="271" t="s">
        <v>355</v>
      </c>
      <c r="B36" s="272" t="s">
        <v>356</v>
      </c>
      <c r="C36" s="273"/>
      <c r="D36" s="273"/>
      <c r="E36" s="273"/>
      <c r="F36" s="273"/>
    </row>
    <row r="37" spans="1:8" s="44" customFormat="1" ht="15" customHeight="1" x14ac:dyDescent="0.25">
      <c r="A37" s="133"/>
      <c r="B37" s="278" t="s">
        <v>357</v>
      </c>
      <c r="C37" s="134"/>
      <c r="D37" s="134"/>
      <c r="E37" s="134"/>
      <c r="F37" s="134"/>
    </row>
    <row r="38" spans="1:8" s="44" customFormat="1" ht="15" customHeight="1" x14ac:dyDescent="0.25">
      <c r="A38" s="277"/>
      <c r="C38" s="134"/>
      <c r="D38" s="134"/>
      <c r="E38" s="134"/>
      <c r="F38" s="134"/>
    </row>
    <row r="39" spans="1:8" s="44" customFormat="1" ht="15" customHeight="1" x14ac:dyDescent="0.25">
      <c r="A39" s="280"/>
      <c r="B39" s="281" t="s">
        <v>358</v>
      </c>
      <c r="C39" s="282">
        <f>C11+C18</f>
        <v>686273.31</v>
      </c>
      <c r="D39" s="282">
        <f>D11+D18</f>
        <v>752233.83000000007</v>
      </c>
      <c r="E39" s="282">
        <f>E11+E18</f>
        <v>832999.73</v>
      </c>
      <c r="F39" s="282">
        <f>F11+F18</f>
        <v>792764.84</v>
      </c>
    </row>
    <row r="40" spans="1:8" s="44" customFormat="1" ht="15" customHeight="1" x14ac:dyDescent="0.25">
      <c r="A40" s="277"/>
      <c r="B40" s="283" t="s">
        <v>359</v>
      </c>
      <c r="C40" s="275">
        <f>C10+C17</f>
        <v>143786.32</v>
      </c>
      <c r="D40" s="275">
        <f>D10+D17</f>
        <v>145864.45000000001</v>
      </c>
      <c r="E40" s="275">
        <f>E10+E17</f>
        <v>147717.34</v>
      </c>
      <c r="F40" s="275">
        <f>F10+F17</f>
        <v>132870.38</v>
      </c>
    </row>
    <row r="44" spans="1:8" x14ac:dyDescent="0.25">
      <c r="A44" s="35" t="s">
        <v>19</v>
      </c>
      <c r="B44" s="36"/>
      <c r="C44" s="37" t="s">
        <v>0</v>
      </c>
      <c r="D44" s="36"/>
      <c r="E44" s="37" t="str">
        <f>E1</f>
        <v>YVOIR</v>
      </c>
      <c r="F44" s="36"/>
      <c r="G44" s="37" t="s">
        <v>6</v>
      </c>
      <c r="H44" s="38">
        <f>H1</f>
        <v>91141</v>
      </c>
    </row>
    <row r="45" spans="1:8" x14ac:dyDescent="0.25">
      <c r="A45" s="39"/>
      <c r="B45" s="40"/>
      <c r="C45" s="33"/>
      <c r="D45" s="33"/>
      <c r="E45" s="40"/>
      <c r="F45" s="33"/>
      <c r="G45" s="40" t="s">
        <v>7</v>
      </c>
      <c r="H45" s="41">
        <f>H2</f>
        <v>2021</v>
      </c>
    </row>
    <row r="47" spans="1:8" x14ac:dyDescent="0.25">
      <c r="C47" t="s">
        <v>360</v>
      </c>
    </row>
    <row r="48" spans="1:8" s="44" customFormat="1" ht="15" customHeight="1" x14ac:dyDescent="0.25">
      <c r="A48" s="133"/>
      <c r="B48" s="270" t="str">
        <f>B6</f>
        <v>Exercices:</v>
      </c>
      <c r="C48" s="148">
        <f>C6</f>
        <v>2018</v>
      </c>
      <c r="D48" s="148">
        <f>D6</f>
        <v>2019</v>
      </c>
      <c r="E48" s="148">
        <f>E6</f>
        <v>2020</v>
      </c>
      <c r="F48" s="148">
        <f>F6</f>
        <v>2021</v>
      </c>
    </row>
    <row r="49" spans="1:7" s="44" customFormat="1" ht="15" customHeight="1" x14ac:dyDescent="0.25">
      <c r="A49" s="284" t="s">
        <v>361</v>
      </c>
      <c r="B49" s="43" t="s">
        <v>362</v>
      </c>
      <c r="C49" s="99">
        <v>579894.87</v>
      </c>
      <c r="D49" s="99">
        <v>437175.68</v>
      </c>
      <c r="E49" s="99">
        <v>457525.31</v>
      </c>
      <c r="F49" s="99">
        <v>425519.1</v>
      </c>
      <c r="G49" s="43"/>
    </row>
    <row r="50" spans="1:7" s="44" customFormat="1" ht="15" customHeight="1" x14ac:dyDescent="0.25">
      <c r="A50" s="285" t="s">
        <v>363</v>
      </c>
      <c r="B50" s="43" t="s">
        <v>364</v>
      </c>
      <c r="C50" s="99">
        <v>112901.78</v>
      </c>
      <c r="D50" s="99">
        <v>98383.44</v>
      </c>
      <c r="E50" s="99">
        <v>82874.710000000006</v>
      </c>
      <c r="F50" s="99">
        <v>130840.43</v>
      </c>
      <c r="G50" s="43"/>
    </row>
    <row r="51" spans="1:7" s="44" customFormat="1" ht="15" customHeight="1" x14ac:dyDescent="0.25">
      <c r="A51" s="285" t="s">
        <v>365</v>
      </c>
      <c r="B51" s="43" t="s">
        <v>366</v>
      </c>
      <c r="C51" s="99">
        <v>0</v>
      </c>
      <c r="D51" s="99">
        <v>0</v>
      </c>
      <c r="E51" s="99">
        <v>0</v>
      </c>
      <c r="F51" s="99">
        <v>0</v>
      </c>
      <c r="G51" s="43"/>
    </row>
    <row r="52" spans="1:7" s="44" customFormat="1" ht="15" customHeight="1" x14ac:dyDescent="0.25">
      <c r="A52" s="285" t="s">
        <v>367</v>
      </c>
      <c r="B52" s="43" t="s">
        <v>368</v>
      </c>
      <c r="C52" s="99">
        <v>0</v>
      </c>
      <c r="D52" s="99">
        <v>0</v>
      </c>
      <c r="E52" s="99">
        <v>0</v>
      </c>
      <c r="F52" s="99">
        <v>0</v>
      </c>
      <c r="G52" s="43"/>
    </row>
    <row r="53" spans="1:7" s="44" customFormat="1" ht="15" customHeight="1" x14ac:dyDescent="0.25">
      <c r="A53" s="285" t="s">
        <v>369</v>
      </c>
      <c r="B53" s="43" t="s">
        <v>370</v>
      </c>
      <c r="C53" s="99">
        <v>25340.94</v>
      </c>
      <c r="D53" s="99">
        <v>24158.02</v>
      </c>
      <c r="E53" s="99">
        <v>31315.27</v>
      </c>
      <c r="F53" s="99">
        <v>35650.6</v>
      </c>
      <c r="G53" s="43"/>
    </row>
    <row r="54" spans="1:7" s="44" customFormat="1" ht="15" customHeight="1" x14ac:dyDescent="0.25">
      <c r="A54" s="285" t="s">
        <v>371</v>
      </c>
      <c r="B54" s="43" t="s">
        <v>372</v>
      </c>
      <c r="C54" s="99">
        <v>4645.29</v>
      </c>
      <c r="D54" s="99">
        <v>0</v>
      </c>
      <c r="E54" s="99">
        <v>6.59</v>
      </c>
      <c r="F54" s="99">
        <v>15435.99</v>
      </c>
      <c r="G54" s="43"/>
    </row>
    <row r="55" spans="1:7" s="44" customFormat="1" ht="15" customHeight="1" x14ac:dyDescent="0.25">
      <c r="A55" s="285" t="s">
        <v>373</v>
      </c>
      <c r="B55" s="43" t="s">
        <v>374</v>
      </c>
      <c r="C55" s="99">
        <v>159318.85999999999</v>
      </c>
      <c r="D55" s="99">
        <v>87027.61</v>
      </c>
      <c r="E55" s="99">
        <v>159965.69</v>
      </c>
      <c r="F55" s="99">
        <v>136050.16</v>
      </c>
      <c r="G55" s="43"/>
    </row>
    <row r="56" spans="1:7" s="44" customFormat="1" ht="15" customHeight="1" x14ac:dyDescent="0.25">
      <c r="A56" s="285" t="s">
        <v>375</v>
      </c>
      <c r="B56" s="43" t="s">
        <v>376</v>
      </c>
      <c r="C56" s="99">
        <v>0</v>
      </c>
      <c r="D56" s="99">
        <v>0</v>
      </c>
      <c r="E56" s="99">
        <v>0</v>
      </c>
      <c r="F56" s="99">
        <v>0</v>
      </c>
      <c r="G56" s="43"/>
    </row>
    <row r="57" spans="1:7" s="44" customFormat="1" ht="15" customHeight="1" x14ac:dyDescent="0.25">
      <c r="A57" s="285" t="s">
        <v>377</v>
      </c>
      <c r="B57" s="43" t="s">
        <v>378</v>
      </c>
      <c r="C57" s="99">
        <v>0</v>
      </c>
      <c r="D57" s="99">
        <v>0</v>
      </c>
      <c r="E57" s="99">
        <v>0</v>
      </c>
      <c r="F57" s="99">
        <v>0</v>
      </c>
      <c r="G57" s="43"/>
    </row>
    <row r="58" spans="1:7" s="44" customFormat="1" ht="15" customHeight="1" x14ac:dyDescent="0.25">
      <c r="A58" s="285" t="s">
        <v>379</v>
      </c>
      <c r="B58" s="43" t="s">
        <v>380</v>
      </c>
      <c r="C58" s="99">
        <v>5586.88</v>
      </c>
      <c r="D58" s="99">
        <v>0</v>
      </c>
      <c r="E58" s="99">
        <v>0</v>
      </c>
      <c r="F58" s="99">
        <v>16.170000000000002</v>
      </c>
      <c r="G58" s="43"/>
    </row>
    <row r="59" spans="1:7" s="44" customFormat="1" ht="15" customHeight="1" x14ac:dyDescent="0.25">
      <c r="A59" s="285" t="s">
        <v>381</v>
      </c>
      <c r="B59" s="43" t="s">
        <v>382</v>
      </c>
      <c r="C59" s="99">
        <v>0</v>
      </c>
      <c r="D59" s="99">
        <v>1271.8599999999999</v>
      </c>
      <c r="E59" s="99">
        <v>0</v>
      </c>
      <c r="F59" s="99">
        <v>0</v>
      </c>
      <c r="G59" s="43"/>
    </row>
    <row r="60" spans="1:7" s="44" customFormat="1" ht="15" customHeight="1" x14ac:dyDescent="0.25">
      <c r="A60" s="285" t="s">
        <v>383</v>
      </c>
      <c r="B60" s="43" t="s">
        <v>384</v>
      </c>
      <c r="C60" s="99">
        <v>0</v>
      </c>
      <c r="D60" s="99">
        <v>0</v>
      </c>
      <c r="E60" s="99">
        <v>0</v>
      </c>
      <c r="F60" s="99">
        <v>0</v>
      </c>
      <c r="G60" s="43"/>
    </row>
    <row r="61" spans="1:7" s="44" customFormat="1" ht="15" customHeight="1" x14ac:dyDescent="0.25">
      <c r="A61" s="285" t="s">
        <v>385</v>
      </c>
      <c r="B61" s="43" t="s">
        <v>386</v>
      </c>
      <c r="C61" s="99">
        <v>17795.75</v>
      </c>
      <c r="D61" s="99">
        <v>20448.599999999999</v>
      </c>
      <c r="E61" s="99">
        <v>27277.82</v>
      </c>
      <c r="F61" s="99">
        <v>28949.17</v>
      </c>
      <c r="G61" s="43"/>
    </row>
    <row r="62" spans="1:7" s="44" customFormat="1" ht="15" customHeight="1" x14ac:dyDescent="0.25">
      <c r="A62" s="285" t="s">
        <v>387</v>
      </c>
      <c r="B62" s="43" t="s">
        <v>388</v>
      </c>
      <c r="C62" s="99">
        <v>0</v>
      </c>
      <c r="D62" s="99">
        <v>0</v>
      </c>
      <c r="E62" s="99">
        <v>0</v>
      </c>
      <c r="F62" s="99">
        <v>0</v>
      </c>
      <c r="G62" s="43"/>
    </row>
    <row r="63" spans="1:7" s="44" customFormat="1" ht="15" customHeight="1" x14ac:dyDescent="0.25">
      <c r="A63" s="285" t="s">
        <v>389</v>
      </c>
      <c r="B63" s="43" t="s">
        <v>390</v>
      </c>
      <c r="C63" s="99">
        <v>26093.87</v>
      </c>
      <c r="D63" s="99">
        <v>11537.15</v>
      </c>
      <c r="E63" s="99">
        <v>32902.339999999997</v>
      </c>
      <c r="F63" s="99">
        <v>42052.52</v>
      </c>
      <c r="G63" s="43"/>
    </row>
    <row r="64" spans="1:7" s="44" customFormat="1" ht="15" customHeight="1" x14ac:dyDescent="0.25">
      <c r="A64" s="285" t="s">
        <v>391</v>
      </c>
      <c r="B64" s="43" t="s">
        <v>392</v>
      </c>
      <c r="C64" s="99">
        <v>0</v>
      </c>
      <c r="D64" s="99">
        <v>0</v>
      </c>
      <c r="E64" s="99">
        <v>0</v>
      </c>
      <c r="F64" s="99">
        <v>0</v>
      </c>
      <c r="G64" s="43"/>
    </row>
    <row r="65" spans="1:7" s="44" customFormat="1" ht="15" customHeight="1" x14ac:dyDescent="0.25">
      <c r="A65" s="285" t="s">
        <v>393</v>
      </c>
      <c r="B65" s="43" t="s">
        <v>394</v>
      </c>
      <c r="C65" s="99">
        <v>652</v>
      </c>
      <c r="D65" s="99">
        <v>12919.2</v>
      </c>
      <c r="E65" s="99">
        <v>105421.08</v>
      </c>
      <c r="F65" s="99">
        <v>15.44</v>
      </c>
      <c r="G65" s="43"/>
    </row>
    <row r="66" spans="1:7" s="44" customFormat="1" ht="15" customHeight="1" x14ac:dyDescent="0.25">
      <c r="A66" s="285" t="s">
        <v>395</v>
      </c>
      <c r="B66" s="43" t="s">
        <v>396</v>
      </c>
      <c r="C66" s="99">
        <v>0</v>
      </c>
      <c r="D66" s="99">
        <v>0</v>
      </c>
      <c r="E66" s="99">
        <v>0</v>
      </c>
      <c r="F66" s="99">
        <v>0</v>
      </c>
      <c r="G66" s="43"/>
    </row>
    <row r="67" spans="1:7" s="44" customFormat="1" ht="15" customHeight="1" x14ac:dyDescent="0.25">
      <c r="A67" s="285" t="s">
        <v>397</v>
      </c>
      <c r="B67" s="43" t="s">
        <v>398</v>
      </c>
      <c r="C67" s="99">
        <v>0</v>
      </c>
      <c r="D67" s="99">
        <v>0</v>
      </c>
      <c r="E67" s="99">
        <v>0</v>
      </c>
      <c r="F67" s="99">
        <v>0</v>
      </c>
      <c r="G67" s="43"/>
    </row>
    <row r="68" spans="1:7" s="44" customFormat="1" ht="15" customHeight="1" x14ac:dyDescent="0.25">
      <c r="A68" s="285" t="s">
        <v>399</v>
      </c>
      <c r="B68" s="43" t="s">
        <v>400</v>
      </c>
      <c r="C68" s="99">
        <v>0</v>
      </c>
      <c r="D68" s="99">
        <v>0</v>
      </c>
      <c r="E68" s="99">
        <v>0</v>
      </c>
      <c r="F68" s="99">
        <v>0</v>
      </c>
      <c r="G68" s="43"/>
    </row>
    <row r="69" spans="1:7" s="44" customFormat="1" ht="15" customHeight="1" x14ac:dyDescent="0.25">
      <c r="A69" s="286" t="s">
        <v>401</v>
      </c>
      <c r="B69" s="287" t="s">
        <v>402</v>
      </c>
      <c r="C69" s="99">
        <v>4873.47</v>
      </c>
      <c r="D69" s="99">
        <v>4873.47</v>
      </c>
      <c r="E69" s="99">
        <v>4873.47</v>
      </c>
      <c r="F69" s="99">
        <v>4873.47</v>
      </c>
      <c r="G69" s="43"/>
    </row>
    <row r="70" spans="1:7" s="44" customFormat="1" ht="15" customHeight="1" x14ac:dyDescent="0.25">
      <c r="A70" s="196"/>
      <c r="B70" s="288" t="s">
        <v>130</v>
      </c>
      <c r="C70" s="234">
        <f>SUM(C49:C69)</f>
        <v>937103.71</v>
      </c>
      <c r="D70" s="234">
        <f>SUM(D49:D69)</f>
        <v>697795.02999999991</v>
      </c>
      <c r="E70" s="234">
        <f>SUM(E49:E69)</f>
        <v>902162.27999999991</v>
      </c>
      <c r="F70" s="234">
        <f>SUM(F49:F69)</f>
        <v>819403.05</v>
      </c>
      <c r="G70" s="43"/>
    </row>
  </sheetData>
  <pageMargins left="0.35416666666666702" right="0.35416666666666702" top="0.39374999999999999" bottom="0.51180555555555496" header="0.51180555555555496" footer="0.51180555555555496"/>
  <pageSetup paperSize="9" scale="82" firstPageNumber="0" orientation="landscape" horizontalDpi="300" verticalDpi="300"/>
  <headerFooter>
    <oddFooter>&amp;RPage &amp;P</oddFooter>
  </headerFooter>
  <rowBreaks count="1" manualBreakCount="1">
    <brk id="42" max="16383" man="1"/>
  </rowBreaks>
  <drawing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3"/>
  <sheetViews>
    <sheetView zoomScaleNormal="100" workbookViewId="0"/>
  </sheetViews>
  <sheetFormatPr baseColWidth="10" defaultColWidth="11" defaultRowHeight="13.2" x14ac:dyDescent="0.25"/>
  <cols>
    <col min="1" max="1" width="32.109375" customWidth="1"/>
    <col min="2" max="5" width="15" customWidth="1"/>
  </cols>
  <sheetData>
    <row r="1" spans="1:7" x14ac:dyDescent="0.25">
      <c r="A1" s="35" t="s">
        <v>19</v>
      </c>
      <c r="B1" s="37" t="s">
        <v>0</v>
      </c>
      <c r="C1" s="36"/>
      <c r="D1" s="442" t="str">
        <f>Coordonnées!C1</f>
        <v>YVOIR</v>
      </c>
      <c r="E1" s="442"/>
      <c r="F1" s="37" t="s">
        <v>6</v>
      </c>
      <c r="G1" s="38">
        <f>Coordonnées!E1</f>
        <v>91141</v>
      </c>
    </row>
    <row r="2" spans="1:7" x14ac:dyDescent="0.25">
      <c r="A2" s="39"/>
      <c r="B2" s="40"/>
      <c r="C2" s="33"/>
      <c r="D2" s="33"/>
      <c r="E2" s="40"/>
      <c r="F2" s="40" t="s">
        <v>7</v>
      </c>
      <c r="G2" s="41">
        <f>Coordonnées!E2</f>
        <v>2021</v>
      </c>
    </row>
    <row r="4" spans="1:7" x14ac:dyDescent="0.25">
      <c r="A4" s="214" t="s">
        <v>403</v>
      </c>
      <c r="B4" s="12"/>
    </row>
    <row r="5" spans="1:7" x14ac:dyDescent="0.25">
      <c r="A5" s="1"/>
    </row>
    <row r="7" spans="1:7" s="44" customFormat="1" ht="15" customHeight="1" x14ac:dyDescent="0.25">
      <c r="A7" s="289" t="s">
        <v>404</v>
      </c>
      <c r="B7" s="95" t="s">
        <v>405</v>
      </c>
      <c r="C7" s="95" t="s">
        <v>406</v>
      </c>
      <c r="D7" s="95" t="s">
        <v>407</v>
      </c>
      <c r="E7" s="95" t="s">
        <v>408</v>
      </c>
    </row>
    <row r="8" spans="1:7" s="44" customFormat="1" ht="15" customHeight="1" x14ac:dyDescent="0.25">
      <c r="A8" s="131">
        <f>A9-1</f>
        <v>2018</v>
      </c>
      <c r="B8" s="275">
        <f>E8+D8-C8</f>
        <v>1570624.98</v>
      </c>
      <c r="C8" s="275">
        <v>0</v>
      </c>
      <c r="D8" s="275">
        <v>200000</v>
      </c>
      <c r="E8" s="275">
        <v>1370624.98</v>
      </c>
    </row>
    <row r="9" spans="1:7" s="44" customFormat="1" ht="15" customHeight="1" x14ac:dyDescent="0.25">
      <c r="A9" s="131">
        <f>A10-1</f>
        <v>2019</v>
      </c>
      <c r="B9" s="275">
        <f>E9+D9-C9</f>
        <v>1370624.98</v>
      </c>
      <c r="C9" s="275">
        <v>650000</v>
      </c>
      <c r="D9" s="275">
        <v>514322.71</v>
      </c>
      <c r="E9" s="275">
        <v>1506302.27</v>
      </c>
    </row>
    <row r="10" spans="1:7" s="44" customFormat="1" ht="15" customHeight="1" x14ac:dyDescent="0.25">
      <c r="A10" s="131">
        <f>A11-1</f>
        <v>2020</v>
      </c>
      <c r="B10" s="275">
        <f>E10+D10-C10</f>
        <v>1506302.27</v>
      </c>
      <c r="C10" s="275">
        <v>0</v>
      </c>
      <c r="D10" s="275">
        <v>1506302.27</v>
      </c>
      <c r="E10" s="275">
        <v>0</v>
      </c>
    </row>
    <row r="11" spans="1:7" s="44" customFormat="1" ht="15" customHeight="1" x14ac:dyDescent="0.25">
      <c r="A11" s="290">
        <f>G2</f>
        <v>2021</v>
      </c>
      <c r="B11" s="275">
        <f>E11+D11-C11</f>
        <v>0</v>
      </c>
      <c r="C11" s="275">
        <v>0</v>
      </c>
      <c r="D11" s="275">
        <v>0</v>
      </c>
      <c r="E11" s="275">
        <v>0</v>
      </c>
    </row>
    <row r="12" spans="1:7" s="44" customFormat="1" ht="15" customHeight="1" x14ac:dyDescent="0.25">
      <c r="A12" s="239"/>
    </row>
    <row r="13" spans="1:7" s="44" customFormat="1" ht="15" customHeight="1" x14ac:dyDescent="0.25">
      <c r="A13" s="291" t="s">
        <v>409</v>
      </c>
      <c r="B13" s="292" t="s">
        <v>405</v>
      </c>
      <c r="C13" s="292" t="s">
        <v>406</v>
      </c>
      <c r="D13" s="292" t="s">
        <v>407</v>
      </c>
      <c r="E13" s="292" t="s">
        <v>408</v>
      </c>
    </row>
    <row r="14" spans="1:7" s="44" customFormat="1" ht="15" customHeight="1" x14ac:dyDescent="0.25">
      <c r="A14" s="131">
        <f>A15-1</f>
        <v>2018</v>
      </c>
      <c r="B14" s="275">
        <f>E14+D14-C14</f>
        <v>1697737.56</v>
      </c>
      <c r="C14" s="275">
        <v>1300586.81</v>
      </c>
      <c r="D14" s="275">
        <v>1602635.69</v>
      </c>
      <c r="E14" s="275">
        <v>1395688.68</v>
      </c>
    </row>
    <row r="15" spans="1:7" s="44" customFormat="1" ht="15" customHeight="1" x14ac:dyDescent="0.25">
      <c r="A15" s="131">
        <f>A16-1</f>
        <v>2019</v>
      </c>
      <c r="B15" s="275">
        <f>E15+D15-C15</f>
        <v>1395688.6799999997</v>
      </c>
      <c r="C15" s="275">
        <v>1726971.88</v>
      </c>
      <c r="D15" s="275">
        <v>1372214.14</v>
      </c>
      <c r="E15" s="275">
        <v>1750446.42</v>
      </c>
    </row>
    <row r="16" spans="1:7" s="44" customFormat="1" ht="15" customHeight="1" x14ac:dyDescent="0.25">
      <c r="A16" s="131">
        <f>A17-1</f>
        <v>2020</v>
      </c>
      <c r="B16" s="275">
        <f>E16+D16-C16</f>
        <v>1750446.4200000002</v>
      </c>
      <c r="C16" s="275">
        <v>551234.28</v>
      </c>
      <c r="D16" s="275">
        <v>786688.01</v>
      </c>
      <c r="E16" s="275">
        <v>1514992.69</v>
      </c>
    </row>
    <row r="17" spans="1:5" s="44" customFormat="1" ht="15" customHeight="1" x14ac:dyDescent="0.25">
      <c r="A17" s="290">
        <f>G2</f>
        <v>2021</v>
      </c>
      <c r="B17" s="275">
        <f>E17+D17-C17</f>
        <v>1514992.69</v>
      </c>
      <c r="C17" s="275">
        <v>1277446.54</v>
      </c>
      <c r="D17" s="275">
        <v>1419673.46</v>
      </c>
      <c r="E17" s="275">
        <v>1372765.77</v>
      </c>
    </row>
    <row r="18" spans="1:5" s="44" customFormat="1" ht="15" customHeight="1" x14ac:dyDescent="0.25">
      <c r="A18" s="239"/>
    </row>
    <row r="19" spans="1:5" s="44" customFormat="1" ht="15" customHeight="1" x14ac:dyDescent="0.25">
      <c r="A19" s="171" t="s">
        <v>410</v>
      </c>
      <c r="B19" s="148" t="s">
        <v>405</v>
      </c>
      <c r="C19" s="148" t="s">
        <v>406</v>
      </c>
      <c r="D19" s="148" t="s">
        <v>407</v>
      </c>
      <c r="E19" s="148" t="s">
        <v>408</v>
      </c>
    </row>
    <row r="20" spans="1:5" s="44" customFormat="1" ht="15" customHeight="1" x14ac:dyDescent="0.25">
      <c r="A20" s="131">
        <f>A21-1</f>
        <v>2018</v>
      </c>
      <c r="B20" s="275">
        <f>E20+D20-C20</f>
        <v>0</v>
      </c>
      <c r="C20" s="275">
        <v>68875</v>
      </c>
      <c r="D20" s="275">
        <v>0</v>
      </c>
      <c r="E20" s="275">
        <v>68875</v>
      </c>
    </row>
    <row r="21" spans="1:5" s="44" customFormat="1" ht="15" customHeight="1" x14ac:dyDescent="0.25">
      <c r="A21" s="131">
        <f>A22-1</f>
        <v>2019</v>
      </c>
      <c r="B21" s="275">
        <f>E21+D21-C21</f>
        <v>68875</v>
      </c>
      <c r="C21" s="275">
        <v>40000</v>
      </c>
      <c r="D21" s="275">
        <v>0</v>
      </c>
      <c r="E21" s="275">
        <v>108875</v>
      </c>
    </row>
    <row r="22" spans="1:5" s="44" customFormat="1" ht="15" customHeight="1" x14ac:dyDescent="0.25">
      <c r="A22" s="131">
        <f>A23-1</f>
        <v>2020</v>
      </c>
      <c r="B22" s="275">
        <f>E22+D22-C22</f>
        <v>108875</v>
      </c>
      <c r="C22" s="275">
        <v>1451302.27</v>
      </c>
      <c r="D22" s="275">
        <v>0</v>
      </c>
      <c r="E22" s="275">
        <v>1560177.27</v>
      </c>
    </row>
    <row r="23" spans="1:5" s="44" customFormat="1" ht="15" customHeight="1" x14ac:dyDescent="0.25">
      <c r="A23" s="290">
        <f>G2</f>
        <v>2021</v>
      </c>
      <c r="B23" s="275">
        <f>E23+D23-C23</f>
        <v>1560177.27</v>
      </c>
      <c r="C23" s="275">
        <v>115000</v>
      </c>
      <c r="D23" s="275">
        <v>0</v>
      </c>
      <c r="E23" s="275">
        <v>1675177.27</v>
      </c>
    </row>
  </sheetData>
  <mergeCells count="1">
    <mergeCell ref="D1:E1"/>
  </mergeCells>
  <pageMargins left="0.35416666666666702" right="0.35416666666666702" top="0.39374999999999999" bottom="0.51180555555555496" header="0.51180555555555496" footer="0.51180555555555496"/>
  <pageSetup paperSize="9" scale="97" firstPageNumber="0" orientation="landscape" horizontalDpi="300" verticalDpi="300"/>
  <headerFooter>
    <oddFooter>&amp;RPage &amp;P</odd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zoomScaleNormal="100" workbookViewId="0"/>
  </sheetViews>
  <sheetFormatPr baseColWidth="10" defaultColWidth="11" defaultRowHeight="13.2" x14ac:dyDescent="0.25"/>
  <cols>
    <col min="1" max="1" width="32" customWidth="1"/>
    <col min="2" max="5" width="18.109375" customWidth="1"/>
  </cols>
  <sheetData>
    <row r="1" spans="1:7" x14ac:dyDescent="0.25">
      <c r="A1" s="35" t="s">
        <v>19</v>
      </c>
      <c r="B1" s="37" t="s">
        <v>0</v>
      </c>
      <c r="C1" s="36"/>
      <c r="D1" s="37" t="str">
        <f>Coordonnées!C1</f>
        <v>YVOIR</v>
      </c>
      <c r="E1" s="36"/>
      <c r="F1" s="37" t="s">
        <v>6</v>
      </c>
      <c r="G1" s="38">
        <f>Coordonnées!E1</f>
        <v>91141</v>
      </c>
    </row>
    <row r="2" spans="1:7" x14ac:dyDescent="0.25">
      <c r="A2" s="39"/>
      <c r="B2" s="33"/>
      <c r="C2" s="33"/>
      <c r="D2" s="40"/>
      <c r="E2" s="33"/>
      <c r="F2" s="40" t="s">
        <v>7</v>
      </c>
      <c r="G2" s="41">
        <f>Coordonnées!E2</f>
        <v>2021</v>
      </c>
    </row>
    <row r="3" spans="1:7" x14ac:dyDescent="0.25">
      <c r="A3" s="214" t="s">
        <v>39</v>
      </c>
    </row>
    <row r="5" spans="1:7" s="43" customFormat="1" ht="15" customHeight="1" x14ac:dyDescent="0.25">
      <c r="A5" s="293" t="s">
        <v>411</v>
      </c>
      <c r="B5" s="95">
        <f>C5-1</f>
        <v>2018</v>
      </c>
      <c r="C5" s="95">
        <f>D5-1</f>
        <v>2019</v>
      </c>
      <c r="D5" s="95">
        <f>E5-1</f>
        <v>2020</v>
      </c>
      <c r="E5" s="95">
        <f>G2</f>
        <v>2021</v>
      </c>
    </row>
    <row r="6" spans="1:7" s="43" customFormat="1" ht="15" customHeight="1" x14ac:dyDescent="0.25">
      <c r="A6" s="151" t="s">
        <v>412</v>
      </c>
      <c r="B6" s="294">
        <v>2729112.66</v>
      </c>
      <c r="C6" s="294">
        <v>4653860.34</v>
      </c>
      <c r="D6" s="294">
        <v>4553210.6100000003</v>
      </c>
      <c r="E6" s="294">
        <v>4166288.48</v>
      </c>
    </row>
    <row r="7" spans="1:7" s="43" customFormat="1" ht="15" customHeight="1" x14ac:dyDescent="0.25">
      <c r="A7" s="151" t="s">
        <v>413</v>
      </c>
      <c r="B7" s="294">
        <v>2033806.98</v>
      </c>
      <c r="C7" s="294">
        <v>-234144.25</v>
      </c>
      <c r="D7" s="294">
        <v>55221.29</v>
      </c>
      <c r="E7" s="294">
        <v>429828.13</v>
      </c>
    </row>
    <row r="8" spans="1:7" s="43" customFormat="1" ht="15" customHeight="1" x14ac:dyDescent="0.25">
      <c r="A8" s="151" t="s">
        <v>414</v>
      </c>
      <c r="B8" s="294"/>
      <c r="C8" s="294"/>
      <c r="D8" s="294"/>
      <c r="E8" s="294"/>
    </row>
    <row r="9" spans="1:7" s="43" customFormat="1" ht="15" customHeight="1" x14ac:dyDescent="0.25">
      <c r="A9" s="295" t="s">
        <v>238</v>
      </c>
      <c r="B9" s="296">
        <f>SUM(B6:B8)</f>
        <v>4762919.6400000006</v>
      </c>
      <c r="C9" s="296">
        <f>SUM(C6:C8)</f>
        <v>4419716.09</v>
      </c>
      <c r="D9" s="296">
        <f>SUM(D6:D8)</f>
        <v>4608431.9000000004</v>
      </c>
      <c r="E9" s="296">
        <f>SUM(E6:E8)</f>
        <v>4596116.6100000003</v>
      </c>
    </row>
    <row r="10" spans="1:7" s="43" customFormat="1" ht="15" customHeight="1" x14ac:dyDescent="0.25">
      <c r="A10" s="149" t="s">
        <v>415</v>
      </c>
      <c r="B10" s="297"/>
      <c r="C10" s="297"/>
      <c r="D10" s="297"/>
      <c r="E10" s="298"/>
    </row>
    <row r="11" spans="1:7" s="43" customFormat="1" ht="15" customHeight="1" x14ac:dyDescent="0.25">
      <c r="A11" s="196" t="s">
        <v>216</v>
      </c>
      <c r="B11" s="294">
        <v>2035.08</v>
      </c>
      <c r="C11" s="294">
        <v>0</v>
      </c>
      <c r="D11" s="294">
        <v>574.02</v>
      </c>
      <c r="E11" s="294">
        <v>0</v>
      </c>
    </row>
    <row r="12" spans="1:7" s="43" customFormat="1" ht="15" customHeight="1" x14ac:dyDescent="0.25">
      <c r="A12" s="196" t="s">
        <v>416</v>
      </c>
      <c r="B12" s="294">
        <v>0</v>
      </c>
      <c r="C12" s="294">
        <v>0</v>
      </c>
      <c r="D12" s="294">
        <v>0</v>
      </c>
      <c r="E12" s="294">
        <v>-85.5</v>
      </c>
    </row>
    <row r="13" spans="1:7" s="43" customFormat="1" ht="15" customHeight="1" x14ac:dyDescent="0.25">
      <c r="A13" s="196" t="s">
        <v>417</v>
      </c>
      <c r="B13" s="294">
        <v>121.46</v>
      </c>
      <c r="C13" s="294">
        <v>0</v>
      </c>
      <c r="D13" s="294">
        <v>21.99</v>
      </c>
      <c r="E13" s="294">
        <v>219.39</v>
      </c>
    </row>
    <row r="14" spans="1:7" s="43" customFormat="1" ht="15" customHeight="1" x14ac:dyDescent="0.25">
      <c r="A14" s="196" t="s">
        <v>418</v>
      </c>
      <c r="B14" s="294">
        <v>36.44</v>
      </c>
      <c r="C14" s="294">
        <v>0</v>
      </c>
      <c r="D14" s="294">
        <v>6.59</v>
      </c>
      <c r="E14" s="294">
        <v>65.819999999999993</v>
      </c>
    </row>
    <row r="15" spans="1:7" s="43" customFormat="1" ht="15" customHeight="1" x14ac:dyDescent="0.25">
      <c r="A15" s="299" t="s">
        <v>419</v>
      </c>
      <c r="B15" s="300">
        <f>B12-B11-B14+B13</f>
        <v>-1950.06</v>
      </c>
      <c r="C15" s="300">
        <f>C12-C11-C14+C13</f>
        <v>0</v>
      </c>
      <c r="D15" s="300">
        <f>D12-D11-D14+D13</f>
        <v>-558.62</v>
      </c>
      <c r="E15" s="300">
        <f>E12-E11-E14+E13</f>
        <v>68.069999999999993</v>
      </c>
    </row>
    <row r="16" spans="1:7" s="43" customFormat="1" ht="15" customHeight="1" x14ac:dyDescent="0.25">
      <c r="B16" s="301"/>
      <c r="C16" s="301"/>
      <c r="D16" s="301"/>
      <c r="E16" s="301"/>
    </row>
    <row r="17" spans="1:5" s="43" customFormat="1" ht="15" customHeight="1" x14ac:dyDescent="0.25">
      <c r="A17" s="43" t="s">
        <v>420</v>
      </c>
      <c r="B17" s="294"/>
      <c r="C17" s="294"/>
      <c r="D17" s="294"/>
      <c r="E17" s="294"/>
    </row>
    <row r="18" spans="1:5" s="43" customFormat="1" ht="15" customHeight="1" x14ac:dyDescent="0.25">
      <c r="A18" s="43" t="s">
        <v>421</v>
      </c>
      <c r="B18" s="294"/>
      <c r="C18" s="294"/>
      <c r="D18" s="294"/>
      <c r="E18" s="294"/>
    </row>
  </sheetData>
  <pageMargins left="0.35416666666666702" right="0.35416666666666702" top="0.39374999999999999" bottom="0.51180555555555496" header="0.51180555555555496" footer="0.51180555555555496"/>
  <pageSetup paperSize="9" scale="97" firstPageNumber="0" orientation="landscape" horizontalDpi="300" verticalDpi="300"/>
  <headerFooter>
    <oddFooter>&amp;RPage &amp;P</oddFooter>
  </headerFooter>
  <drawing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55"/>
  <sheetViews>
    <sheetView zoomScaleNormal="100" workbookViewId="0"/>
  </sheetViews>
  <sheetFormatPr baseColWidth="10" defaultColWidth="11" defaultRowHeight="13.2" x14ac:dyDescent="0.25"/>
  <cols>
    <col min="1" max="1" width="32" customWidth="1"/>
    <col min="2" max="5" width="18.109375" customWidth="1"/>
    <col min="6" max="6" width="12.44140625" customWidth="1"/>
  </cols>
  <sheetData>
    <row r="1" spans="1:7" x14ac:dyDescent="0.25">
      <c r="A1" s="35" t="s">
        <v>19</v>
      </c>
      <c r="B1" s="441" t="s">
        <v>0</v>
      </c>
      <c r="C1" s="441"/>
      <c r="D1" s="442" t="str">
        <f>Coordonnées!C1</f>
        <v>YVOIR</v>
      </c>
      <c r="E1" s="442"/>
      <c r="F1" s="37" t="s">
        <v>6</v>
      </c>
      <c r="G1" s="38">
        <f>Coordonnées!E1</f>
        <v>91141</v>
      </c>
    </row>
    <row r="2" spans="1:7" x14ac:dyDescent="0.25">
      <c r="A2" s="39"/>
      <c r="B2" s="33"/>
      <c r="C2" s="33"/>
      <c r="D2" s="40"/>
      <c r="E2" s="33"/>
      <c r="F2" s="40" t="s">
        <v>7</v>
      </c>
      <c r="G2" s="41">
        <f>Coordonnées!E2</f>
        <v>2021</v>
      </c>
    </row>
    <row r="3" spans="1:7" x14ac:dyDescent="0.25">
      <c r="A3" s="214" t="s">
        <v>422</v>
      </c>
    </row>
    <row r="5" spans="1:7" s="44" customFormat="1" ht="13.95" customHeight="1" x14ac:dyDescent="0.25">
      <c r="A5" s="302" t="s">
        <v>423</v>
      </c>
      <c r="B5" s="303"/>
      <c r="C5" s="303"/>
      <c r="D5" s="303"/>
      <c r="E5" s="304"/>
    </row>
    <row r="6" spans="1:7" s="44" customFormat="1" ht="13.95" customHeight="1" x14ac:dyDescent="0.25">
      <c r="A6" s="134"/>
      <c r="B6" s="131" t="s">
        <v>424</v>
      </c>
      <c r="C6" s="131" t="s">
        <v>232</v>
      </c>
      <c r="D6" s="131" t="s">
        <v>425</v>
      </c>
      <c r="E6" s="131" t="s">
        <v>95</v>
      </c>
    </row>
    <row r="7" spans="1:7" s="44" customFormat="1" ht="13.95" customHeight="1" x14ac:dyDescent="0.25">
      <c r="A7" s="305" t="s">
        <v>426</v>
      </c>
      <c r="B7" s="294">
        <v>510710.79</v>
      </c>
      <c r="C7" s="275"/>
      <c r="D7" s="275"/>
      <c r="E7" s="275"/>
      <c r="F7" s="428"/>
    </row>
    <row r="8" spans="1:7" s="44" customFormat="1" ht="13.95" customHeight="1" x14ac:dyDescent="0.25">
      <c r="A8" s="305" t="s">
        <v>427</v>
      </c>
      <c r="B8" s="294">
        <v>496882.12</v>
      </c>
      <c r="C8" s="294">
        <v>1198422.1000000001</v>
      </c>
      <c r="D8" s="294">
        <v>1464249.11</v>
      </c>
      <c r="E8" s="294">
        <v>251998.34</v>
      </c>
    </row>
    <row r="9" spans="1:7" s="44" customFormat="1" ht="13.95" customHeight="1" x14ac:dyDescent="0.25">
      <c r="A9" s="305" t="s">
        <v>428</v>
      </c>
      <c r="B9" s="294">
        <v>475131.43</v>
      </c>
      <c r="C9" s="294">
        <v>1237437.43</v>
      </c>
      <c r="D9" s="294">
        <v>1031678.26</v>
      </c>
      <c r="E9" s="294">
        <v>-227509.86</v>
      </c>
    </row>
    <row r="10" spans="1:7" s="44" customFormat="1" ht="13.95" customHeight="1" x14ac:dyDescent="0.25">
      <c r="A10" s="305" t="s">
        <v>429</v>
      </c>
      <c r="B10" s="294">
        <v>735209.59</v>
      </c>
      <c r="C10" s="294">
        <v>639735.06000000006</v>
      </c>
      <c r="D10" s="294">
        <v>885544.3</v>
      </c>
      <c r="E10" s="294">
        <v>505887.4</v>
      </c>
    </row>
    <row r="11" spans="1:7" s="44" customFormat="1" ht="13.95" customHeight="1" x14ac:dyDescent="0.25">
      <c r="A11" s="305" t="s">
        <v>430</v>
      </c>
      <c r="B11" s="294">
        <v>740135.57</v>
      </c>
      <c r="C11" s="294">
        <v>635196.27</v>
      </c>
      <c r="D11" s="294">
        <v>1406901.44</v>
      </c>
      <c r="E11" s="294">
        <v>776631.15</v>
      </c>
    </row>
    <row r="12" spans="1:7" s="44" customFormat="1" ht="13.95" customHeight="1" x14ac:dyDescent="0.25">
      <c r="A12" s="305" t="s">
        <v>431</v>
      </c>
      <c r="B12" s="294">
        <v>684959.75</v>
      </c>
      <c r="C12" s="294">
        <v>944506.02</v>
      </c>
      <c r="D12" s="294">
        <v>686132.28</v>
      </c>
      <c r="E12" s="294">
        <v>-313549.56</v>
      </c>
    </row>
    <row r="13" spans="1:7" s="44" customFormat="1" ht="13.95" customHeight="1" x14ac:dyDescent="0.25">
      <c r="A13" s="305" t="s">
        <v>432</v>
      </c>
      <c r="B13" s="294">
        <v>678894.25</v>
      </c>
      <c r="C13" s="294">
        <v>384891.79</v>
      </c>
      <c r="D13" s="294">
        <v>753139.51</v>
      </c>
      <c r="E13" s="294">
        <v>362182.22</v>
      </c>
    </row>
    <row r="14" spans="1:7" s="44" customFormat="1" ht="13.95" customHeight="1" x14ac:dyDescent="0.25">
      <c r="A14" s="305" t="s">
        <v>433</v>
      </c>
      <c r="B14" s="294">
        <v>554895.99</v>
      </c>
      <c r="C14" s="294">
        <v>626041.64</v>
      </c>
      <c r="D14" s="294">
        <v>961595.35</v>
      </c>
      <c r="E14" s="294">
        <v>211555.45</v>
      </c>
    </row>
    <row r="15" spans="1:7" s="44" customFormat="1" ht="13.95" customHeight="1" x14ac:dyDescent="0.25">
      <c r="A15" s="305" t="s">
        <v>434</v>
      </c>
      <c r="B15" s="294">
        <v>558035.27</v>
      </c>
      <c r="C15" s="294">
        <v>838409.4</v>
      </c>
      <c r="D15" s="294">
        <v>935270.12</v>
      </c>
      <c r="E15" s="294">
        <v>100000</v>
      </c>
    </row>
    <row r="16" spans="1:7" s="44" customFormat="1" ht="13.95" customHeight="1" x14ac:dyDescent="0.25">
      <c r="A16" s="305" t="s">
        <v>435</v>
      </c>
      <c r="B16" s="294">
        <v>586372.31000000006</v>
      </c>
      <c r="C16" s="294">
        <v>637803.27</v>
      </c>
      <c r="D16" s="294">
        <v>1043810.96</v>
      </c>
      <c r="E16" s="294">
        <v>434344.73</v>
      </c>
    </row>
    <row r="17" spans="1:5" s="44" customFormat="1" ht="13.95" customHeight="1" x14ac:dyDescent="0.25">
      <c r="A17" s="305" t="s">
        <v>436</v>
      </c>
      <c r="B17" s="294">
        <v>633339.99</v>
      </c>
      <c r="C17" s="294">
        <v>688197.45</v>
      </c>
      <c r="D17" s="294">
        <v>1287688.78</v>
      </c>
      <c r="E17" s="294">
        <v>646459.01</v>
      </c>
    </row>
    <row r="18" spans="1:5" s="44" customFormat="1" ht="13.95" customHeight="1" x14ac:dyDescent="0.25">
      <c r="A18" s="305" t="s">
        <v>437</v>
      </c>
      <c r="B18" s="294">
        <v>655485.34</v>
      </c>
      <c r="C18" s="294">
        <v>1087643.6100000001</v>
      </c>
      <c r="D18" s="294">
        <v>987899.48</v>
      </c>
      <c r="E18" s="294">
        <v>-77598.78</v>
      </c>
    </row>
    <row r="19" spans="1:5" s="44" customFormat="1" ht="13.95" customHeight="1" x14ac:dyDescent="0.25">
      <c r="A19" s="305" t="s">
        <v>438</v>
      </c>
      <c r="B19" s="294">
        <v>1928320.43</v>
      </c>
      <c r="C19" s="294">
        <v>3820599.08</v>
      </c>
      <c r="D19" s="294">
        <v>1830634.32</v>
      </c>
      <c r="E19" s="294">
        <v>-717129.67</v>
      </c>
    </row>
    <row r="20" spans="1:5" s="44" customFormat="1" ht="13.95" customHeight="1" x14ac:dyDescent="0.25">
      <c r="B20" s="199" t="s">
        <v>439</v>
      </c>
      <c r="C20" s="275">
        <f>SUM(C8:C19)</f>
        <v>12738883.120000001</v>
      </c>
      <c r="D20" s="275">
        <f>SUM(D8:D19)</f>
        <v>13274543.909999998</v>
      </c>
      <c r="E20" s="275">
        <f>SUM(E8:E19)</f>
        <v>1953270.4300000002</v>
      </c>
    </row>
    <row r="42" spans="5:6" s="44" customFormat="1" ht="15" customHeight="1" x14ac:dyDescent="0.25">
      <c r="E42" s="306"/>
      <c r="F42" s="307" t="str">
        <f t="shared" ref="F42:F55" si="0">B6</f>
        <v>Solde</v>
      </c>
    </row>
    <row r="43" spans="5:6" s="44" customFormat="1" ht="15" customHeight="1" x14ac:dyDescent="0.25">
      <c r="E43" s="306" t="str">
        <f t="shared" ref="E43:E55" si="1">A7</f>
        <v>1er janvier</v>
      </c>
      <c r="F43" s="308">
        <f t="shared" si="0"/>
        <v>510710.79</v>
      </c>
    </row>
    <row r="44" spans="5:6" s="44" customFormat="1" ht="15" customHeight="1" x14ac:dyDescent="0.25">
      <c r="E44" s="306" t="str">
        <f t="shared" si="1"/>
        <v>janvier</v>
      </c>
      <c r="F44" s="308">
        <f t="shared" si="0"/>
        <v>496882.12</v>
      </c>
    </row>
    <row r="45" spans="5:6" s="44" customFormat="1" ht="15" customHeight="1" x14ac:dyDescent="0.25">
      <c r="E45" s="306" t="str">
        <f t="shared" si="1"/>
        <v>février</v>
      </c>
      <c r="F45" s="308">
        <f t="shared" si="0"/>
        <v>475131.43</v>
      </c>
    </row>
    <row r="46" spans="5:6" s="44" customFormat="1" ht="15" customHeight="1" x14ac:dyDescent="0.25">
      <c r="E46" s="306" t="str">
        <f t="shared" si="1"/>
        <v>mars</v>
      </c>
      <c r="F46" s="308">
        <f t="shared" si="0"/>
        <v>735209.59</v>
      </c>
    </row>
    <row r="47" spans="5:6" s="44" customFormat="1" ht="15" customHeight="1" x14ac:dyDescent="0.25">
      <c r="E47" s="306" t="str">
        <f t="shared" si="1"/>
        <v>avril</v>
      </c>
      <c r="F47" s="308">
        <f t="shared" si="0"/>
        <v>740135.57</v>
      </c>
    </row>
    <row r="48" spans="5:6" s="44" customFormat="1" ht="15" customHeight="1" x14ac:dyDescent="0.25">
      <c r="E48" s="306" t="str">
        <f t="shared" si="1"/>
        <v>mai</v>
      </c>
      <c r="F48" s="308">
        <f t="shared" si="0"/>
        <v>684959.75</v>
      </c>
    </row>
    <row r="49" spans="5:6" s="44" customFormat="1" ht="15" customHeight="1" x14ac:dyDescent="0.25">
      <c r="E49" s="306" t="str">
        <f t="shared" si="1"/>
        <v>juin</v>
      </c>
      <c r="F49" s="308">
        <f t="shared" si="0"/>
        <v>678894.25</v>
      </c>
    </row>
    <row r="50" spans="5:6" s="44" customFormat="1" ht="15" customHeight="1" x14ac:dyDescent="0.25">
      <c r="E50" s="306" t="str">
        <f t="shared" si="1"/>
        <v>juillet</v>
      </c>
      <c r="F50" s="308">
        <f t="shared" si="0"/>
        <v>554895.99</v>
      </c>
    </row>
    <row r="51" spans="5:6" s="44" customFormat="1" ht="15" customHeight="1" x14ac:dyDescent="0.25">
      <c r="E51" s="306" t="str">
        <f t="shared" si="1"/>
        <v>août</v>
      </c>
      <c r="F51" s="308">
        <f t="shared" si="0"/>
        <v>558035.27</v>
      </c>
    </row>
    <row r="52" spans="5:6" s="44" customFormat="1" ht="15" customHeight="1" x14ac:dyDescent="0.25">
      <c r="E52" s="306" t="str">
        <f t="shared" si="1"/>
        <v>septembre</v>
      </c>
      <c r="F52" s="308">
        <f t="shared" si="0"/>
        <v>586372.31000000006</v>
      </c>
    </row>
    <row r="53" spans="5:6" s="44" customFormat="1" ht="15" customHeight="1" x14ac:dyDescent="0.25">
      <c r="E53" s="306" t="str">
        <f t="shared" si="1"/>
        <v>octobre</v>
      </c>
      <c r="F53" s="308">
        <f t="shared" si="0"/>
        <v>633339.99</v>
      </c>
    </row>
    <row r="54" spans="5:6" s="44" customFormat="1" ht="15" customHeight="1" x14ac:dyDescent="0.25">
      <c r="E54" s="306" t="str">
        <f t="shared" si="1"/>
        <v>novembre</v>
      </c>
      <c r="F54" s="308">
        <f t="shared" si="0"/>
        <v>655485.34</v>
      </c>
    </row>
    <row r="55" spans="5:6" s="44" customFormat="1" ht="15" customHeight="1" x14ac:dyDescent="0.25">
      <c r="E55" s="306" t="str">
        <f t="shared" si="1"/>
        <v>décembre</v>
      </c>
      <c r="F55" s="308">
        <f t="shared" si="0"/>
        <v>1928320.43</v>
      </c>
    </row>
  </sheetData>
  <mergeCells count="2">
    <mergeCell ref="B1:C1"/>
    <mergeCell ref="D1:E1"/>
  </mergeCells>
  <pageMargins left="0.35416666666666702" right="0.35416666666666702" top="0.39374999999999999" bottom="0.51180555555555496" header="0.51180555555555496" footer="0.51180555555555496"/>
  <pageSetup paperSize="9" scale="97" firstPageNumber="0" orientation="landscape" horizontalDpi="300" verticalDpi="300"/>
  <headerFooter>
    <oddFooter>&amp;RPage &amp;P</oddFooter>
  </headerFooter>
  <rowBreaks count="1" manualBreakCount="1">
    <brk id="38" max="16383" man="1"/>
  </rowBreaks>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34"/>
  <sheetViews>
    <sheetView zoomScaleNormal="100" workbookViewId="0"/>
  </sheetViews>
  <sheetFormatPr baseColWidth="10" defaultColWidth="11" defaultRowHeight="13.2" x14ac:dyDescent="0.25"/>
  <cols>
    <col min="1" max="1" width="46.33203125" customWidth="1"/>
    <col min="2" max="2" width="6.33203125" customWidth="1"/>
    <col min="3" max="3" width="13.33203125" style="210" customWidth="1"/>
    <col min="4" max="4" width="13.109375" style="210" customWidth="1"/>
    <col min="5" max="5" width="14.88671875" style="210" customWidth="1"/>
    <col min="6" max="8" width="15.44140625" customWidth="1"/>
    <col min="9" max="9" width="10.6640625" customWidth="1"/>
    <col min="10" max="10" width="19.109375" customWidth="1"/>
    <col min="11" max="11" width="14.109375" customWidth="1"/>
    <col min="12" max="12" width="15.6640625" customWidth="1"/>
    <col min="14" max="14" width="8.5546875" customWidth="1"/>
  </cols>
  <sheetData>
    <row r="1" spans="1:16" x14ac:dyDescent="0.25">
      <c r="A1" s="35" t="s">
        <v>19</v>
      </c>
      <c r="B1" s="37" t="s">
        <v>0</v>
      </c>
      <c r="C1" s="36"/>
      <c r="D1" s="309"/>
      <c r="E1" s="37" t="str">
        <f>Coordonnées!C1</f>
        <v>YVOIR</v>
      </c>
      <c r="F1" s="36"/>
      <c r="G1" s="37" t="s">
        <v>6</v>
      </c>
      <c r="H1" s="38">
        <f>Coordonnées!E1</f>
        <v>91141</v>
      </c>
    </row>
    <row r="2" spans="1:16" x14ac:dyDescent="0.25">
      <c r="A2" s="39"/>
      <c r="B2" s="33"/>
      <c r="C2" s="33"/>
      <c r="D2" s="40"/>
      <c r="E2" s="33"/>
      <c r="F2" s="33"/>
      <c r="G2" s="40" t="s">
        <v>7</v>
      </c>
      <c r="H2" s="41">
        <f>Coordonnées!E2</f>
        <v>2021</v>
      </c>
    </row>
    <row r="3" spans="1:16" s="12" customFormat="1" x14ac:dyDescent="0.25">
      <c r="A3" s="89"/>
      <c r="B3" s="89"/>
      <c r="C3" s="310"/>
      <c r="D3" s="310"/>
      <c r="E3" s="310"/>
    </row>
    <row r="4" spans="1:16" s="140" customFormat="1" ht="15" customHeight="1" x14ac:dyDescent="0.25">
      <c r="A4" s="311" t="s">
        <v>440</v>
      </c>
      <c r="C4" s="312"/>
      <c r="D4" s="312"/>
      <c r="E4" s="480" t="s">
        <v>441</v>
      </c>
      <c r="F4" s="481" t="s">
        <v>442</v>
      </c>
      <c r="G4" s="482" t="s">
        <v>443</v>
      </c>
      <c r="H4" s="483" t="s">
        <v>444</v>
      </c>
    </row>
    <row r="5" spans="1:16" s="140" customFormat="1" ht="15" customHeight="1" x14ac:dyDescent="0.25">
      <c r="C5" s="312"/>
      <c r="D5" s="312"/>
      <c r="E5" s="480"/>
      <c r="F5" s="481"/>
      <c r="G5" s="482"/>
      <c r="H5" s="483"/>
      <c r="J5" s="313" t="s">
        <v>445</v>
      </c>
      <c r="K5" s="313"/>
      <c r="L5" s="313"/>
      <c r="M5" s="313"/>
      <c r="N5" s="313"/>
      <c r="O5" s="313"/>
      <c r="P5" s="313"/>
    </row>
    <row r="6" spans="1:16" s="140" customFormat="1" ht="15" customHeight="1" x14ac:dyDescent="0.25">
      <c r="C6" s="148">
        <f>D6-1</f>
        <v>2020</v>
      </c>
      <c r="D6" s="314">
        <f>H2</f>
        <v>2021</v>
      </c>
      <c r="E6" s="480"/>
      <c r="F6" s="481"/>
      <c r="G6" s="482"/>
      <c r="H6" s="483"/>
      <c r="J6" s="313"/>
      <c r="K6" s="313"/>
      <c r="L6" s="313"/>
      <c r="M6" s="313"/>
      <c r="N6" s="313"/>
      <c r="O6" s="313"/>
      <c r="P6" s="313"/>
    </row>
    <row r="7" spans="1:16" s="235" customFormat="1" ht="15" customHeight="1" x14ac:dyDescent="0.25">
      <c r="A7" s="315" t="s">
        <v>446</v>
      </c>
      <c r="B7" s="316">
        <v>21</v>
      </c>
      <c r="C7" s="317">
        <v>4473.63</v>
      </c>
      <c r="D7" s="200">
        <v>2236.81</v>
      </c>
      <c r="E7" s="318">
        <v>3536.22</v>
      </c>
      <c r="F7" s="318">
        <v>0</v>
      </c>
      <c r="G7" s="200">
        <v>0</v>
      </c>
      <c r="H7" s="200">
        <v>5773.04</v>
      </c>
      <c r="I7" s="319"/>
      <c r="J7" s="313" t="s">
        <v>447</v>
      </c>
      <c r="K7" s="313"/>
      <c r="L7" s="313"/>
      <c r="M7" s="313"/>
      <c r="N7" s="313"/>
      <c r="O7" s="313"/>
      <c r="P7" s="313"/>
    </row>
    <row r="8" spans="1:16" s="43" customFormat="1" ht="15" customHeight="1" x14ac:dyDescent="0.25">
      <c r="A8" s="320" t="s">
        <v>448</v>
      </c>
      <c r="B8" s="321" t="s">
        <v>449</v>
      </c>
      <c r="C8" s="322">
        <f t="shared" ref="C8:H8" si="0">C9+C15+C18</f>
        <v>50877610.130000003</v>
      </c>
      <c r="D8" s="323">
        <f t="shared" si="0"/>
        <v>52207530.449999996</v>
      </c>
      <c r="E8" s="324">
        <f t="shared" si="0"/>
        <v>2210046.9500000002</v>
      </c>
      <c r="F8" s="323">
        <f t="shared" si="0"/>
        <v>809.35</v>
      </c>
      <c r="G8" s="324">
        <f t="shared" si="0"/>
        <v>959736.22</v>
      </c>
      <c r="H8" s="323">
        <f t="shared" si="0"/>
        <v>1839053.5000000002</v>
      </c>
      <c r="I8" s="325"/>
      <c r="J8" s="204" t="s">
        <v>450</v>
      </c>
      <c r="K8" s="204"/>
      <c r="L8" s="204"/>
      <c r="M8" s="204"/>
      <c r="N8" s="204"/>
      <c r="O8" s="204"/>
      <c r="P8" s="204"/>
    </row>
    <row r="9" spans="1:16" s="43" customFormat="1" ht="15" customHeight="1" x14ac:dyDescent="0.25">
      <c r="A9" s="326" t="s">
        <v>451</v>
      </c>
      <c r="B9" s="327"/>
      <c r="C9" s="328">
        <f t="shared" ref="C9:H9" si="1">SUM(C10:C14)</f>
        <v>44874226.75</v>
      </c>
      <c r="D9" s="329">
        <f t="shared" si="1"/>
        <v>45495910.469999999</v>
      </c>
      <c r="E9" s="330">
        <f t="shared" si="1"/>
        <v>1258428.55</v>
      </c>
      <c r="F9" s="329">
        <f t="shared" si="1"/>
        <v>809.35</v>
      </c>
      <c r="G9" s="330">
        <f t="shared" si="1"/>
        <v>959736.22</v>
      </c>
      <c r="H9" s="331">
        <f t="shared" si="1"/>
        <v>1595671.7000000002</v>
      </c>
      <c r="I9" s="325"/>
      <c r="J9" s="204"/>
      <c r="K9" s="204"/>
      <c r="L9" s="204"/>
      <c r="M9" s="204"/>
      <c r="N9" s="204"/>
      <c r="O9" s="204"/>
      <c r="P9" s="204"/>
    </row>
    <row r="10" spans="1:16" s="43" customFormat="1" ht="15" customHeight="1" x14ac:dyDescent="0.25">
      <c r="A10" s="332" t="s">
        <v>452</v>
      </c>
      <c r="B10" s="333">
        <v>220</v>
      </c>
      <c r="C10" s="334">
        <v>6370013.4699999997</v>
      </c>
      <c r="D10" s="334">
        <v>6384079.9100000001</v>
      </c>
      <c r="E10" s="334">
        <v>0</v>
      </c>
      <c r="F10" s="334">
        <v>0</v>
      </c>
      <c r="G10" s="334">
        <v>27664.75</v>
      </c>
      <c r="H10" s="334">
        <v>13598.31</v>
      </c>
      <c r="I10" s="325"/>
      <c r="J10" s="204" t="s">
        <v>453</v>
      </c>
      <c r="K10" s="204"/>
      <c r="L10" s="204"/>
      <c r="M10" s="204"/>
      <c r="N10" s="204"/>
      <c r="O10" s="204"/>
      <c r="P10" s="204"/>
    </row>
    <row r="11" spans="1:16" s="43" customFormat="1" ht="15" customHeight="1" x14ac:dyDescent="0.25">
      <c r="A11" s="332" t="s">
        <v>454</v>
      </c>
      <c r="B11" s="333">
        <v>221</v>
      </c>
      <c r="C11" s="334">
        <v>26194594.260000002</v>
      </c>
      <c r="D11" s="334">
        <v>26982593.170000002</v>
      </c>
      <c r="E11" s="334">
        <v>1035564.96</v>
      </c>
      <c r="F11" s="334">
        <v>0</v>
      </c>
      <c r="G11" s="334">
        <v>889648.55</v>
      </c>
      <c r="H11" s="334">
        <v>1137214.6000000001</v>
      </c>
      <c r="I11" s="325"/>
      <c r="J11" s="204"/>
      <c r="K11" s="204"/>
      <c r="L11" s="204"/>
      <c r="M11" s="204"/>
      <c r="N11" s="204"/>
      <c r="O11" s="204"/>
      <c r="P11" s="204"/>
    </row>
    <row r="12" spans="1:16" s="43" customFormat="1" ht="15" customHeight="1" x14ac:dyDescent="0.25">
      <c r="A12" s="332" t="s">
        <v>455</v>
      </c>
      <c r="B12" s="333">
        <v>223</v>
      </c>
      <c r="C12" s="334">
        <v>12052309.1</v>
      </c>
      <c r="D12" s="334">
        <v>11883682.130000001</v>
      </c>
      <c r="E12" s="334">
        <v>222863.59</v>
      </c>
      <c r="F12" s="334">
        <v>809.35</v>
      </c>
      <c r="G12" s="334">
        <v>42419.85</v>
      </c>
      <c r="H12" s="334">
        <v>433101.06</v>
      </c>
      <c r="I12" s="325"/>
      <c r="J12" s="204" t="s">
        <v>456</v>
      </c>
      <c r="K12" s="204"/>
      <c r="L12" s="204"/>
      <c r="M12" s="204"/>
      <c r="N12" s="204"/>
      <c r="O12" s="335"/>
      <c r="P12" s="204"/>
    </row>
    <row r="13" spans="1:16" s="43" customFormat="1" ht="15" customHeight="1" x14ac:dyDescent="0.25">
      <c r="A13" s="332" t="s">
        <v>457</v>
      </c>
      <c r="B13" s="333">
        <v>224</v>
      </c>
      <c r="C13" s="334">
        <v>256917.28</v>
      </c>
      <c r="D13" s="334">
        <v>245159.55</v>
      </c>
      <c r="E13" s="334">
        <v>0</v>
      </c>
      <c r="F13" s="334">
        <v>0</v>
      </c>
      <c r="G13" s="334">
        <v>0</v>
      </c>
      <c r="H13" s="334">
        <v>11757.73</v>
      </c>
      <c r="I13" s="325"/>
      <c r="J13" s="429">
        <v>477.14</v>
      </c>
      <c r="K13" s="204" t="s">
        <v>458</v>
      </c>
      <c r="L13" s="204"/>
      <c r="M13" s="429">
        <v>473.43</v>
      </c>
      <c r="N13" s="204" t="s">
        <v>459</v>
      </c>
      <c r="O13" s="204"/>
      <c r="P13" s="204"/>
    </row>
    <row r="14" spans="1:16" s="43" customFormat="1" ht="15" customHeight="1" x14ac:dyDescent="0.25">
      <c r="A14" s="336" t="s">
        <v>460</v>
      </c>
      <c r="B14" s="337">
        <v>226</v>
      </c>
      <c r="C14" s="334">
        <v>392.64</v>
      </c>
      <c r="D14" s="334">
        <v>395.71</v>
      </c>
      <c r="E14" s="334">
        <v>0</v>
      </c>
      <c r="F14" s="334">
        <v>0</v>
      </c>
      <c r="G14" s="334">
        <v>3.07</v>
      </c>
      <c r="H14" s="334">
        <v>0</v>
      </c>
      <c r="I14" s="325"/>
      <c r="J14" s="204"/>
      <c r="K14" s="204"/>
      <c r="L14" s="204"/>
      <c r="M14" s="204"/>
      <c r="N14" s="204"/>
      <c r="O14" s="204"/>
      <c r="P14" s="204"/>
    </row>
    <row r="15" spans="1:16" s="43" customFormat="1" ht="15" customHeight="1" x14ac:dyDescent="0.25">
      <c r="A15" s="326" t="s">
        <v>461</v>
      </c>
      <c r="B15" s="327"/>
      <c r="C15" s="328">
        <f t="shared" ref="C15:H15" si="2">SUM(C16:C17)</f>
        <v>681670.20000000007</v>
      </c>
      <c r="D15" s="329">
        <f t="shared" si="2"/>
        <v>780203.48</v>
      </c>
      <c r="E15" s="330">
        <f t="shared" si="2"/>
        <v>341915.08</v>
      </c>
      <c r="F15" s="329">
        <f t="shared" si="2"/>
        <v>0</v>
      </c>
      <c r="G15" s="330">
        <f t="shared" si="2"/>
        <v>0</v>
      </c>
      <c r="H15" s="338">
        <f t="shared" si="2"/>
        <v>243381.8</v>
      </c>
      <c r="I15" s="325"/>
      <c r="J15" s="204" t="s">
        <v>462</v>
      </c>
      <c r="K15" s="204"/>
      <c r="L15" s="204"/>
      <c r="M15" s="204"/>
      <c r="N15" s="204"/>
      <c r="O15" s="204"/>
      <c r="P15" s="204"/>
    </row>
    <row r="16" spans="1:16" s="43" customFormat="1" ht="15" customHeight="1" x14ac:dyDescent="0.25">
      <c r="A16" s="332" t="s">
        <v>463</v>
      </c>
      <c r="B16" s="333" t="s">
        <v>464</v>
      </c>
      <c r="C16" s="339">
        <v>669402.39</v>
      </c>
      <c r="D16" s="339">
        <v>737806.67</v>
      </c>
      <c r="E16" s="339">
        <v>310034</v>
      </c>
      <c r="F16" s="339">
        <v>0</v>
      </c>
      <c r="G16" s="339">
        <v>0</v>
      </c>
      <c r="H16" s="339">
        <v>241629.72</v>
      </c>
      <c r="I16" s="325"/>
      <c r="J16" s="204" t="s">
        <v>465</v>
      </c>
      <c r="K16" s="204"/>
      <c r="L16" s="340">
        <f>IF(M13=0,"",(J13-M13)/M13)</f>
        <v>7.8364277717930409E-3</v>
      </c>
      <c r="M16" s="204"/>
      <c r="N16" s="341"/>
      <c r="O16" s="204"/>
      <c r="P16" s="204"/>
    </row>
    <row r="17" spans="1:16" s="43" customFormat="1" ht="15" customHeight="1" x14ac:dyDescent="0.25">
      <c r="A17" s="336" t="s">
        <v>466</v>
      </c>
      <c r="B17" s="337">
        <v>234</v>
      </c>
      <c r="C17" s="339">
        <v>12267.81</v>
      </c>
      <c r="D17" s="339">
        <v>42396.81</v>
      </c>
      <c r="E17" s="339">
        <v>31881.08</v>
      </c>
      <c r="F17" s="339">
        <v>0</v>
      </c>
      <c r="G17" s="339">
        <v>0</v>
      </c>
      <c r="H17" s="339">
        <v>1752.08</v>
      </c>
      <c r="I17" s="325"/>
      <c r="J17" s="204" t="s">
        <v>467</v>
      </c>
      <c r="K17" s="204"/>
      <c r="L17" s="204"/>
      <c r="M17" s="204"/>
      <c r="N17" s="204"/>
      <c r="O17" s="204"/>
      <c r="P17" s="204"/>
    </row>
    <row r="18" spans="1:16" s="43" customFormat="1" ht="15" customHeight="1" x14ac:dyDescent="0.25">
      <c r="A18" s="326" t="s">
        <v>468</v>
      </c>
      <c r="B18" s="327"/>
      <c r="C18" s="328">
        <f t="shared" ref="C18:H18" si="3">SUM(C19:C21)</f>
        <v>5321713.18</v>
      </c>
      <c r="D18" s="329">
        <f t="shared" si="3"/>
        <v>5931416.5</v>
      </c>
      <c r="E18" s="330">
        <f t="shared" si="3"/>
        <v>609703.31999999995</v>
      </c>
      <c r="F18" s="329">
        <f t="shared" si="3"/>
        <v>0</v>
      </c>
      <c r="G18" s="330">
        <f t="shared" si="3"/>
        <v>0</v>
      </c>
      <c r="H18" s="329">
        <f t="shared" si="3"/>
        <v>0</v>
      </c>
      <c r="I18" s="325"/>
      <c r="J18" s="204"/>
      <c r="K18" s="204"/>
      <c r="L18" s="204"/>
      <c r="M18" s="204"/>
      <c r="N18" s="204"/>
      <c r="O18" s="204"/>
      <c r="P18" s="204"/>
    </row>
    <row r="19" spans="1:16" s="43" customFormat="1" ht="15" customHeight="1" x14ac:dyDescent="0.25">
      <c r="A19" s="332" t="s">
        <v>469</v>
      </c>
      <c r="B19" s="333">
        <v>24</v>
      </c>
      <c r="C19" s="339">
        <v>5321713.18</v>
      </c>
      <c r="D19" s="339">
        <v>5931416.5</v>
      </c>
      <c r="E19" s="339">
        <v>609703.31999999995</v>
      </c>
      <c r="F19" s="339">
        <v>0</v>
      </c>
      <c r="G19" s="339">
        <v>0</v>
      </c>
      <c r="H19" s="339">
        <v>0</v>
      </c>
      <c r="I19" s="325"/>
      <c r="J19" s="204" t="s">
        <v>470</v>
      </c>
      <c r="K19" s="204"/>
      <c r="L19" s="204"/>
      <c r="M19" s="204"/>
      <c r="N19" s="430">
        <v>878</v>
      </c>
      <c r="O19" s="204" t="s">
        <v>471</v>
      </c>
      <c r="P19" s="204"/>
    </row>
    <row r="20" spans="1:16" s="43" customFormat="1" ht="15" customHeight="1" x14ac:dyDescent="0.25">
      <c r="A20" s="332" t="s">
        <v>472</v>
      </c>
      <c r="B20" s="333">
        <v>261</v>
      </c>
      <c r="C20" s="339">
        <v>0</v>
      </c>
      <c r="D20" s="339">
        <v>0</v>
      </c>
      <c r="E20" s="339">
        <v>0</v>
      </c>
      <c r="F20" s="339">
        <v>0</v>
      </c>
      <c r="G20" s="339">
        <v>0</v>
      </c>
      <c r="H20" s="339">
        <v>0</v>
      </c>
      <c r="I20" s="325"/>
      <c r="J20" s="204" t="s">
        <v>473</v>
      </c>
      <c r="K20" s="430">
        <v>847</v>
      </c>
      <c r="L20" s="204" t="s">
        <v>474</v>
      </c>
      <c r="M20" s="204"/>
      <c r="N20" s="204"/>
      <c r="O20" s="204"/>
      <c r="P20" s="204"/>
    </row>
    <row r="21" spans="1:16" s="43" customFormat="1" ht="15" customHeight="1" x14ac:dyDescent="0.25">
      <c r="A21" s="332" t="s">
        <v>475</v>
      </c>
      <c r="B21" s="333" t="s">
        <v>476</v>
      </c>
      <c r="C21" s="339">
        <v>0</v>
      </c>
      <c r="D21" s="339">
        <v>0</v>
      </c>
      <c r="E21" s="339">
        <v>0</v>
      </c>
      <c r="F21" s="339">
        <v>0</v>
      </c>
      <c r="G21" s="339">
        <v>0</v>
      </c>
      <c r="H21" s="339">
        <v>0</v>
      </c>
      <c r="I21" s="325"/>
      <c r="J21" s="204"/>
      <c r="K21" s="204"/>
      <c r="L21" s="204"/>
      <c r="M21" s="204"/>
      <c r="N21" s="204"/>
      <c r="O21" s="204"/>
      <c r="P21" s="204"/>
    </row>
    <row r="22" spans="1:16" s="43" customFormat="1" ht="15" customHeight="1" x14ac:dyDescent="0.25">
      <c r="A22" s="342" t="s">
        <v>477</v>
      </c>
      <c r="B22" s="343">
        <v>25</v>
      </c>
      <c r="C22" s="328">
        <f t="shared" ref="C22:H22" si="4">SUM(C23:C26)</f>
        <v>141015.18</v>
      </c>
      <c r="D22" s="329">
        <f t="shared" si="4"/>
        <v>108256.66</v>
      </c>
      <c r="E22" s="330">
        <f t="shared" si="4"/>
        <v>0</v>
      </c>
      <c r="F22" s="329">
        <f t="shared" si="4"/>
        <v>0</v>
      </c>
      <c r="G22" s="330">
        <f t="shared" si="4"/>
        <v>0</v>
      </c>
      <c r="H22" s="329">
        <f t="shared" si="4"/>
        <v>32758.52</v>
      </c>
      <c r="I22" s="325"/>
      <c r="J22" s="204" t="s">
        <v>462</v>
      </c>
      <c r="K22" s="204"/>
      <c r="L22" s="204"/>
      <c r="M22" s="204"/>
      <c r="N22" s="204"/>
      <c r="O22" s="204"/>
      <c r="P22" s="204"/>
    </row>
    <row r="23" spans="1:16" s="43" customFormat="1" ht="15" customHeight="1" x14ac:dyDescent="0.25">
      <c r="A23" s="332" t="s">
        <v>478</v>
      </c>
      <c r="B23" s="333">
        <v>251</v>
      </c>
      <c r="C23" s="339">
        <v>4920</v>
      </c>
      <c r="D23" s="339">
        <v>3000</v>
      </c>
      <c r="E23" s="339">
        <v>0</v>
      </c>
      <c r="F23" s="339">
        <v>0</v>
      </c>
      <c r="G23" s="339">
        <v>0</v>
      </c>
      <c r="H23" s="339">
        <v>1920</v>
      </c>
      <c r="I23" s="325"/>
      <c r="J23" s="204" t="s">
        <v>479</v>
      </c>
      <c r="K23" s="204"/>
      <c r="L23" s="344">
        <f>IF(K20=0,"",(N19-K20)/K20)</f>
        <v>3.6599763872491142E-2</v>
      </c>
      <c r="M23" s="204"/>
      <c r="N23" s="341"/>
      <c r="O23" s="204"/>
      <c r="P23" s="204"/>
    </row>
    <row r="24" spans="1:16" s="43" customFormat="1" ht="15" customHeight="1" x14ac:dyDescent="0.25">
      <c r="A24" s="332" t="s">
        <v>480</v>
      </c>
      <c r="B24" s="333">
        <v>252</v>
      </c>
      <c r="C24" s="339">
        <v>123178.33</v>
      </c>
      <c r="D24" s="339">
        <v>95203.44</v>
      </c>
      <c r="E24" s="339">
        <v>0</v>
      </c>
      <c r="F24" s="339">
        <v>0</v>
      </c>
      <c r="G24" s="339">
        <v>0</v>
      </c>
      <c r="H24" s="339">
        <v>27974.89</v>
      </c>
      <c r="I24" s="325"/>
      <c r="J24" s="204" t="s">
        <v>481</v>
      </c>
      <c r="K24" s="204"/>
      <c r="L24" s="204"/>
      <c r="M24" s="204"/>
      <c r="N24" s="204"/>
      <c r="O24" s="204"/>
      <c r="P24" s="204"/>
    </row>
    <row r="25" spans="1:16" s="43" customFormat="1" ht="15" customHeight="1" x14ac:dyDescent="0.25">
      <c r="A25" s="332" t="s">
        <v>482</v>
      </c>
      <c r="B25" s="333">
        <v>254</v>
      </c>
      <c r="C25" s="339">
        <v>0</v>
      </c>
      <c r="D25" s="339">
        <v>0</v>
      </c>
      <c r="E25" s="339">
        <v>0</v>
      </c>
      <c r="F25" s="339">
        <v>0</v>
      </c>
      <c r="G25" s="339">
        <v>0</v>
      </c>
      <c r="H25" s="339">
        <v>0</v>
      </c>
      <c r="I25" s="325"/>
      <c r="J25" s="204"/>
      <c r="K25" s="204"/>
      <c r="L25" s="204"/>
      <c r="M25" s="204"/>
      <c r="N25" s="204"/>
      <c r="O25" s="204"/>
      <c r="P25" s="204"/>
    </row>
    <row r="26" spans="1:16" s="43" customFormat="1" ht="15" customHeight="1" x14ac:dyDescent="0.25">
      <c r="A26" s="336" t="s">
        <v>483</v>
      </c>
      <c r="B26" s="337">
        <v>256</v>
      </c>
      <c r="C26" s="339">
        <v>12916.85</v>
      </c>
      <c r="D26" s="339">
        <v>10053.219999999999</v>
      </c>
      <c r="E26" s="339">
        <v>0</v>
      </c>
      <c r="F26" s="339">
        <v>0</v>
      </c>
      <c r="G26" s="339">
        <v>0</v>
      </c>
      <c r="H26" s="339">
        <v>2863.63</v>
      </c>
      <c r="I26" s="325"/>
      <c r="J26" s="204" t="s">
        <v>484</v>
      </c>
      <c r="K26" s="204"/>
      <c r="L26" s="204"/>
      <c r="M26" s="204"/>
      <c r="N26" s="204"/>
      <c r="O26" s="204"/>
      <c r="P26" s="204"/>
    </row>
    <row r="27" spans="1:16" s="43" customFormat="1" ht="15" customHeight="1" x14ac:dyDescent="0.25">
      <c r="A27" s="342" t="s">
        <v>485</v>
      </c>
      <c r="B27" s="343">
        <v>27</v>
      </c>
      <c r="C27" s="328">
        <f t="shared" ref="C27:H27" si="5">SUM(C28:C29)</f>
        <v>2592145.33</v>
      </c>
      <c r="D27" s="329">
        <f t="shared" si="5"/>
        <v>1675247.35</v>
      </c>
      <c r="E27" s="330">
        <f t="shared" si="5"/>
        <v>-871818.31</v>
      </c>
      <c r="F27" s="329">
        <f t="shared" si="5"/>
        <v>45079.67</v>
      </c>
      <c r="G27" s="330">
        <f t="shared" si="5"/>
        <v>0</v>
      </c>
      <c r="H27" s="329">
        <f t="shared" si="5"/>
        <v>0</v>
      </c>
      <c r="I27" s="325"/>
    </row>
    <row r="28" spans="1:16" s="43" customFormat="1" ht="15" customHeight="1" x14ac:dyDescent="0.25">
      <c r="A28" s="332" t="s">
        <v>486</v>
      </c>
      <c r="B28" s="333" t="s">
        <v>487</v>
      </c>
      <c r="C28" s="339">
        <v>2572145.33</v>
      </c>
      <c r="D28" s="339">
        <v>1669247.35</v>
      </c>
      <c r="E28" s="339">
        <v>-857818.31</v>
      </c>
      <c r="F28" s="339">
        <v>45079.67</v>
      </c>
      <c r="G28" s="339">
        <v>0</v>
      </c>
      <c r="H28" s="339">
        <v>0</v>
      </c>
      <c r="I28" s="325"/>
    </row>
    <row r="29" spans="1:16" s="43" customFormat="1" ht="15" customHeight="1" x14ac:dyDescent="0.25">
      <c r="A29" s="336" t="s">
        <v>488</v>
      </c>
      <c r="B29" s="337">
        <v>275</v>
      </c>
      <c r="C29" s="339">
        <v>20000</v>
      </c>
      <c r="D29" s="339">
        <v>6000</v>
      </c>
      <c r="E29" s="339">
        <v>-14000</v>
      </c>
      <c r="F29" s="339">
        <v>0</v>
      </c>
      <c r="G29" s="339">
        <v>0</v>
      </c>
      <c r="H29" s="339">
        <v>0</v>
      </c>
      <c r="I29" s="325"/>
    </row>
    <row r="30" spans="1:16" s="43" customFormat="1" ht="15" customHeight="1" x14ac:dyDescent="0.25">
      <c r="A30" s="342" t="s">
        <v>489</v>
      </c>
      <c r="B30" s="343">
        <v>28</v>
      </c>
      <c r="C30" s="328">
        <f t="shared" ref="C30:H30" si="6">SUM(C31:C32)</f>
        <v>3984465.23</v>
      </c>
      <c r="D30" s="331">
        <f t="shared" si="6"/>
        <v>4033385.37</v>
      </c>
      <c r="E30" s="330">
        <f t="shared" si="6"/>
        <v>48920.14</v>
      </c>
      <c r="F30" s="329">
        <f t="shared" si="6"/>
        <v>0</v>
      </c>
      <c r="G30" s="330">
        <f t="shared" si="6"/>
        <v>0</v>
      </c>
      <c r="H30" s="331">
        <f t="shared" si="6"/>
        <v>0</v>
      </c>
      <c r="I30" s="325"/>
    </row>
    <row r="31" spans="1:16" s="43" customFormat="1" ht="15" customHeight="1" x14ac:dyDescent="0.25">
      <c r="A31" s="332" t="s">
        <v>490</v>
      </c>
      <c r="B31" s="333" t="s">
        <v>491</v>
      </c>
      <c r="C31" s="339">
        <v>3984060.23</v>
      </c>
      <c r="D31" s="339">
        <v>4032980.37</v>
      </c>
      <c r="E31" s="339">
        <v>48920.14</v>
      </c>
      <c r="F31" s="339">
        <v>0</v>
      </c>
      <c r="G31" s="339">
        <v>0</v>
      </c>
      <c r="H31" s="339">
        <v>0</v>
      </c>
      <c r="I31" s="325"/>
    </row>
    <row r="32" spans="1:16" s="43" customFormat="1" ht="15" customHeight="1" x14ac:dyDescent="0.25">
      <c r="A32" s="336" t="s">
        <v>492</v>
      </c>
      <c r="B32" s="337">
        <v>288</v>
      </c>
      <c r="C32" s="339">
        <v>405</v>
      </c>
      <c r="D32" s="339">
        <v>405</v>
      </c>
      <c r="E32" s="339">
        <v>0</v>
      </c>
      <c r="F32" s="339">
        <v>0</v>
      </c>
      <c r="G32" s="339">
        <v>0</v>
      </c>
      <c r="H32" s="339">
        <v>0</v>
      </c>
      <c r="I32" s="325"/>
    </row>
    <row r="33" spans="2:8" s="43" customFormat="1" ht="15" customHeight="1" x14ac:dyDescent="0.25">
      <c r="B33" s="345" t="s">
        <v>130</v>
      </c>
      <c r="C33" s="346">
        <f t="shared" ref="C33:H33" si="7">C7+C9+C15+C18+C22+C27+C30</f>
        <v>57599709.5</v>
      </c>
      <c r="D33" s="347">
        <f t="shared" si="7"/>
        <v>58026656.639999993</v>
      </c>
      <c r="E33" s="347">
        <f t="shared" si="7"/>
        <v>1390684.9999999998</v>
      </c>
      <c r="F33" s="347">
        <f t="shared" si="7"/>
        <v>45889.02</v>
      </c>
      <c r="G33" s="347">
        <f t="shared" si="7"/>
        <v>959736.22</v>
      </c>
      <c r="H33" s="347">
        <f t="shared" si="7"/>
        <v>1877585.0600000003</v>
      </c>
    </row>
    <row r="34" spans="2:8" s="43" customFormat="1" ht="15" customHeight="1" x14ac:dyDescent="0.25">
      <c r="C34" s="348" t="s">
        <v>493</v>
      </c>
      <c r="D34" s="318">
        <f>D33-C33</f>
        <v>426947.13999999315</v>
      </c>
      <c r="E34" s="349">
        <f>E33-F33+G33-H33</f>
        <v>426947.13999999943</v>
      </c>
      <c r="F34" s="204" t="s">
        <v>494</v>
      </c>
    </row>
  </sheetData>
  <mergeCells count="4">
    <mergeCell ref="E4:E6"/>
    <mergeCell ref="F4:F6"/>
    <mergeCell ref="G4:G6"/>
    <mergeCell ref="H4:H6"/>
  </mergeCells>
  <pageMargins left="0.35416666666666702" right="0.35416666666666702" top="0.39374999999999999" bottom="0.51180555555555496" header="0.51180555555555496" footer="0.51180555555555496"/>
  <pageSetup paperSize="9" scale="97" firstPageNumber="0" orientation="landscape" horizontalDpi="300" verticalDpi="300"/>
  <headerFooter>
    <oddFooter>&amp;RPage &amp;P</oddFooter>
  </headerFooter>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W1030"/>
  <sheetViews>
    <sheetView zoomScaleNormal="100" workbookViewId="0"/>
  </sheetViews>
  <sheetFormatPr baseColWidth="10" defaultColWidth="11.5546875" defaultRowHeight="13.2" x14ac:dyDescent="0.25"/>
  <cols>
    <col min="1" max="1" width="13.33203125" style="65" customWidth="1"/>
    <col min="2" max="2" width="55.33203125" style="65" customWidth="1"/>
    <col min="3" max="3" width="18.109375" style="65" customWidth="1"/>
    <col min="4" max="4" width="16.44140625" style="65" customWidth="1"/>
    <col min="5" max="5" width="17" style="65" customWidth="1"/>
    <col min="6" max="6" width="15.88671875" style="65" customWidth="1"/>
    <col min="7" max="7" width="10.44140625" style="65" customWidth="1"/>
    <col min="8" max="257" width="11.5546875" style="65"/>
  </cols>
  <sheetData>
    <row r="1" spans="1:7" x14ac:dyDescent="0.25">
      <c r="A1" s="35" t="s">
        <v>19</v>
      </c>
      <c r="B1" s="16"/>
      <c r="C1" s="37" t="s">
        <v>0</v>
      </c>
      <c r="D1" s="16"/>
      <c r="E1" s="37" t="str">
        <f>Coordonnées!C1</f>
        <v>YVOIR</v>
      </c>
      <c r="F1" s="37" t="s">
        <v>6</v>
      </c>
      <c r="G1" s="38">
        <f>Coordonnées!E1</f>
        <v>91141</v>
      </c>
    </row>
    <row r="2" spans="1:7" x14ac:dyDescent="0.25">
      <c r="A2" s="39"/>
      <c r="B2" s="350"/>
      <c r="C2" s="350"/>
      <c r="D2" s="40"/>
      <c r="E2" s="350"/>
      <c r="F2" s="40" t="s">
        <v>7</v>
      </c>
      <c r="G2" s="41">
        <f>Coordonnées!E2</f>
        <v>2021</v>
      </c>
    </row>
    <row r="3" spans="1:7" x14ac:dyDescent="0.25">
      <c r="B3" s="214" t="s">
        <v>495</v>
      </c>
    </row>
    <row r="4" spans="1:7" x14ac:dyDescent="0.25">
      <c r="C4" s="65" t="s">
        <v>496</v>
      </c>
    </row>
    <row r="5" spans="1:7" s="43" customFormat="1" ht="15" customHeight="1" x14ac:dyDescent="0.25">
      <c r="A5" s="351" t="s">
        <v>497</v>
      </c>
      <c r="B5" s="352" t="s">
        <v>498</v>
      </c>
      <c r="C5" s="95">
        <f>D5-1</f>
        <v>2018</v>
      </c>
      <c r="D5" s="95">
        <f>E5-1</f>
        <v>2019</v>
      </c>
      <c r="E5" s="95">
        <f>F5-1</f>
        <v>2020</v>
      </c>
      <c r="F5" s="95">
        <f>G2</f>
        <v>2021</v>
      </c>
    </row>
    <row r="6" spans="1:7" s="43" customFormat="1" ht="15" customHeight="1" x14ac:dyDescent="0.25">
      <c r="A6" s="152" t="s">
        <v>499</v>
      </c>
      <c r="B6" s="151" t="s">
        <v>500</v>
      </c>
      <c r="C6" s="99">
        <v>0</v>
      </c>
      <c r="D6" s="99">
        <v>0</v>
      </c>
      <c r="E6" s="99">
        <v>0</v>
      </c>
      <c r="F6" s="99">
        <v>0</v>
      </c>
    </row>
    <row r="7" spans="1:7" s="43" customFormat="1" ht="15" customHeight="1" x14ac:dyDescent="0.25">
      <c r="A7" s="152" t="s">
        <v>501</v>
      </c>
      <c r="B7" s="151" t="s">
        <v>502</v>
      </c>
      <c r="C7" s="99">
        <v>0</v>
      </c>
      <c r="D7" s="99">
        <v>0</v>
      </c>
      <c r="E7" s="99">
        <v>0</v>
      </c>
      <c r="F7" s="99">
        <v>0</v>
      </c>
    </row>
    <row r="8" spans="1:7" s="43" customFormat="1" ht="15" customHeight="1" x14ac:dyDescent="0.25">
      <c r="A8" s="152" t="s">
        <v>503</v>
      </c>
      <c r="B8" s="151" t="s">
        <v>504</v>
      </c>
      <c r="C8" s="99">
        <v>0</v>
      </c>
      <c r="D8" s="99">
        <v>0</v>
      </c>
      <c r="E8" s="99">
        <v>0</v>
      </c>
      <c r="F8" s="99">
        <v>0</v>
      </c>
    </row>
    <row r="9" spans="1:7" s="43" customFormat="1" ht="15" customHeight="1" x14ac:dyDescent="0.25">
      <c r="A9" s="152" t="s">
        <v>505</v>
      </c>
      <c r="B9" s="151" t="s">
        <v>506</v>
      </c>
      <c r="C9" s="99">
        <v>7150</v>
      </c>
      <c r="D9" s="99">
        <v>10015</v>
      </c>
      <c r="E9" s="99">
        <v>10650</v>
      </c>
      <c r="F9" s="99">
        <v>25364.52</v>
      </c>
    </row>
    <row r="10" spans="1:7" s="43" customFormat="1" ht="15" customHeight="1" x14ac:dyDescent="0.25">
      <c r="A10" s="152" t="s">
        <v>507</v>
      </c>
      <c r="B10" s="151" t="s">
        <v>508</v>
      </c>
      <c r="C10" s="99">
        <v>108694.1</v>
      </c>
      <c r="D10" s="99">
        <v>120058.81</v>
      </c>
      <c r="E10" s="99">
        <v>124437.77</v>
      </c>
      <c r="F10" s="99">
        <v>121563.66</v>
      </c>
    </row>
    <row r="11" spans="1:7" s="43" customFormat="1" ht="15" customHeight="1" x14ac:dyDescent="0.25">
      <c r="A11" s="152" t="s">
        <v>509</v>
      </c>
      <c r="B11" s="151" t="s">
        <v>510</v>
      </c>
      <c r="C11" s="99">
        <v>0</v>
      </c>
      <c r="D11" s="99">
        <v>0</v>
      </c>
      <c r="E11" s="99">
        <v>0</v>
      </c>
      <c r="F11" s="99">
        <v>0</v>
      </c>
    </row>
    <row r="12" spans="1:7" s="43" customFormat="1" ht="15" customHeight="1" x14ac:dyDescent="0.25">
      <c r="A12" s="152" t="s">
        <v>511</v>
      </c>
      <c r="B12" s="151" t="s">
        <v>512</v>
      </c>
      <c r="C12" s="99">
        <v>95982.3</v>
      </c>
      <c r="D12" s="99">
        <v>97683.12</v>
      </c>
      <c r="E12" s="99">
        <v>107227</v>
      </c>
      <c r="F12" s="99">
        <v>107273.12</v>
      </c>
    </row>
    <row r="13" spans="1:7" s="43" customFormat="1" ht="15" customHeight="1" x14ac:dyDescent="0.25">
      <c r="A13" s="152" t="s">
        <v>513</v>
      </c>
      <c r="B13" s="151" t="s">
        <v>514</v>
      </c>
      <c r="C13" s="99">
        <v>0</v>
      </c>
      <c r="D13" s="99">
        <v>0</v>
      </c>
      <c r="E13" s="99">
        <v>0</v>
      </c>
      <c r="F13" s="99">
        <v>0</v>
      </c>
    </row>
    <row r="14" spans="1:7" s="43" customFormat="1" ht="15" customHeight="1" x14ac:dyDescent="0.25">
      <c r="A14" s="152" t="s">
        <v>515</v>
      </c>
      <c r="B14" s="151" t="s">
        <v>516</v>
      </c>
      <c r="C14" s="99">
        <v>0</v>
      </c>
      <c r="D14" s="99">
        <v>0</v>
      </c>
      <c r="E14" s="99">
        <v>0</v>
      </c>
      <c r="F14" s="99">
        <v>0</v>
      </c>
    </row>
    <row r="15" spans="1:7" s="43" customFormat="1" ht="15" customHeight="1" x14ac:dyDescent="0.25">
      <c r="A15" s="152" t="s">
        <v>517</v>
      </c>
      <c r="B15" s="151" t="s">
        <v>518</v>
      </c>
      <c r="C15" s="99">
        <v>66320.179999999993</v>
      </c>
      <c r="D15" s="99">
        <v>66320.179999999993</v>
      </c>
      <c r="E15" s="99">
        <v>66320.179999999993</v>
      </c>
      <c r="F15" s="99">
        <v>66320.179999999993</v>
      </c>
    </row>
    <row r="16" spans="1:7" s="43" customFormat="1" ht="15" customHeight="1" x14ac:dyDescent="0.25">
      <c r="A16" s="152" t="s">
        <v>519</v>
      </c>
      <c r="B16" s="151" t="s">
        <v>520</v>
      </c>
      <c r="C16" s="99">
        <v>2785613.57</v>
      </c>
      <c r="D16" s="99">
        <v>2703276.77</v>
      </c>
      <c r="E16" s="99">
        <v>2963260.79</v>
      </c>
      <c r="F16" s="99">
        <v>3019812.18</v>
      </c>
    </row>
    <row r="17" spans="1:6" s="43" customFormat="1" ht="15" customHeight="1" x14ac:dyDescent="0.25">
      <c r="A17" s="152" t="s">
        <v>521</v>
      </c>
      <c r="B17" s="151" t="s">
        <v>522</v>
      </c>
      <c r="C17" s="99">
        <v>0</v>
      </c>
      <c r="D17" s="99">
        <v>0</v>
      </c>
      <c r="E17" s="99">
        <v>0</v>
      </c>
      <c r="F17" s="99">
        <v>0</v>
      </c>
    </row>
    <row r="18" spans="1:6" s="43" customFormat="1" ht="15" customHeight="1" x14ac:dyDescent="0.25">
      <c r="A18" s="152"/>
      <c r="B18" s="353" t="s">
        <v>113</v>
      </c>
      <c r="C18" s="200">
        <f>SUM(C6:C17)</f>
        <v>3063760.15</v>
      </c>
      <c r="D18" s="200">
        <f>SUM(D6:D17)</f>
        <v>2997353.88</v>
      </c>
      <c r="E18" s="200">
        <f>SUM(E6:E17)</f>
        <v>3271895.74</v>
      </c>
      <c r="F18" s="200">
        <f>SUM(F6:F17)</f>
        <v>3340333.66</v>
      </c>
    </row>
    <row r="36" spans="1:7" ht="33" customHeight="1" x14ac:dyDescent="0.25">
      <c r="A36" s="354" t="s">
        <v>19</v>
      </c>
      <c r="B36" s="355" t="s">
        <v>523</v>
      </c>
      <c r="C36" s="484" t="str">
        <f>C1</f>
        <v>Administration communale de:</v>
      </c>
      <c r="D36" s="484"/>
      <c r="E36" s="1" t="str">
        <f>E1</f>
        <v>YVOIR</v>
      </c>
      <c r="F36" s="67" t="str">
        <f>F1</f>
        <v>Code INS</v>
      </c>
      <c r="G36" s="67">
        <f>G1</f>
        <v>91141</v>
      </c>
    </row>
    <row r="37" spans="1:7" ht="33" customHeight="1" x14ac:dyDescent="0.25">
      <c r="F37" s="67" t="str">
        <f>F2</f>
        <v>Exercice:</v>
      </c>
      <c r="G37" s="67">
        <f>G2</f>
        <v>2021</v>
      </c>
    </row>
    <row r="38" spans="1:7" ht="33" customHeight="1" x14ac:dyDescent="0.25">
      <c r="F38" s="355"/>
      <c r="G38" s="355"/>
    </row>
    <row r="39" spans="1:7" x14ac:dyDescent="0.25">
      <c r="B39" s="485" t="s">
        <v>524</v>
      </c>
      <c r="C39" s="485"/>
      <c r="D39" s="356">
        <v>10000</v>
      </c>
    </row>
    <row r="41" spans="1:7" ht="26.25" customHeight="1" x14ac:dyDescent="0.25">
      <c r="B41" s="357" t="s">
        <v>525</v>
      </c>
      <c r="C41" s="357" t="s">
        <v>526</v>
      </c>
      <c r="D41" s="358" t="s">
        <v>527</v>
      </c>
    </row>
    <row r="42" spans="1:7" x14ac:dyDescent="0.25">
      <c r="B42" s="431" t="s">
        <v>594</v>
      </c>
      <c r="C42" s="359" t="s">
        <v>595</v>
      </c>
      <c r="D42" s="360">
        <v>1313602.92</v>
      </c>
    </row>
    <row r="43" spans="1:7" x14ac:dyDescent="0.25">
      <c r="B43" s="431" t="s">
        <v>596</v>
      </c>
      <c r="C43" s="359" t="s">
        <v>597</v>
      </c>
      <c r="D43" s="360">
        <v>681725.08</v>
      </c>
    </row>
    <row r="44" spans="1:7" x14ac:dyDescent="0.25">
      <c r="B44" s="431" t="s">
        <v>598</v>
      </c>
      <c r="C44" s="359" t="s">
        <v>599</v>
      </c>
      <c r="D44" s="360">
        <v>527354.13</v>
      </c>
    </row>
    <row r="45" spans="1:7" x14ac:dyDescent="0.25">
      <c r="B45" s="431" t="s">
        <v>600</v>
      </c>
      <c r="C45" s="359" t="s">
        <v>601</v>
      </c>
      <c r="D45" s="360">
        <v>372507.87</v>
      </c>
    </row>
    <row r="46" spans="1:7" x14ac:dyDescent="0.25">
      <c r="B46" s="431" t="s">
        <v>602</v>
      </c>
      <c r="C46" s="359" t="s">
        <v>603</v>
      </c>
      <c r="D46" s="360">
        <v>173593.3</v>
      </c>
    </row>
    <row r="47" spans="1:7" x14ac:dyDescent="0.25">
      <c r="B47" s="431" t="s">
        <v>604</v>
      </c>
      <c r="C47" s="359" t="s">
        <v>605</v>
      </c>
      <c r="D47" s="360">
        <v>21500</v>
      </c>
    </row>
    <row r="48" spans="1:7" x14ac:dyDescent="0.25">
      <c r="B48" s="431" t="s">
        <v>606</v>
      </c>
      <c r="C48" s="359" t="s">
        <v>607</v>
      </c>
      <c r="D48" s="360">
        <v>20952.21</v>
      </c>
    </row>
    <row r="49" spans="2:4" x14ac:dyDescent="0.25">
      <c r="B49" s="431" t="s">
        <v>608</v>
      </c>
      <c r="C49" s="359" t="s">
        <v>609</v>
      </c>
      <c r="D49" s="360">
        <v>16242.11</v>
      </c>
    </row>
    <row r="50" spans="2:4" x14ac:dyDescent="0.25">
      <c r="B50" s="431" t="s">
        <v>610</v>
      </c>
      <c r="C50" s="359" t="s">
        <v>611</v>
      </c>
      <c r="D50" s="360">
        <v>15045.62</v>
      </c>
    </row>
    <row r="51" spans="2:4" x14ac:dyDescent="0.25">
      <c r="B51" s="431" t="s">
        <v>612</v>
      </c>
      <c r="C51" s="359" t="s">
        <v>613</v>
      </c>
      <c r="D51" s="360">
        <v>12462.82</v>
      </c>
    </row>
    <row r="52" spans="2:4" x14ac:dyDescent="0.25">
      <c r="B52" s="431" t="s">
        <v>614</v>
      </c>
      <c r="C52" s="359" t="s">
        <v>615</v>
      </c>
      <c r="D52" s="360">
        <v>11595</v>
      </c>
    </row>
    <row r="53" spans="2:4" x14ac:dyDescent="0.25">
      <c r="B53" s="431" t="s">
        <v>616</v>
      </c>
      <c r="C53" s="359" t="s">
        <v>617</v>
      </c>
      <c r="D53" s="360">
        <v>11575.45</v>
      </c>
    </row>
    <row r="54" spans="2:4" x14ac:dyDescent="0.25">
      <c r="B54" s="431" t="s">
        <v>618</v>
      </c>
      <c r="C54" s="359" t="s">
        <v>619</v>
      </c>
      <c r="D54" s="360">
        <v>11460.13</v>
      </c>
    </row>
    <row r="55" spans="2:4" x14ac:dyDescent="0.25">
      <c r="B55" s="431" t="s">
        <v>620</v>
      </c>
      <c r="C55" s="359" t="s">
        <v>621</v>
      </c>
      <c r="D55" s="360">
        <v>11169.02</v>
      </c>
    </row>
    <row r="56" spans="2:4" x14ac:dyDescent="0.25">
      <c r="C56" s="359"/>
      <c r="D56" s="360"/>
    </row>
    <row r="57" spans="2:4" x14ac:dyDescent="0.25">
      <c r="C57" s="359"/>
      <c r="D57" s="360"/>
    </row>
    <row r="58" spans="2:4" x14ac:dyDescent="0.25">
      <c r="C58" s="359"/>
      <c r="D58" s="360"/>
    </row>
    <row r="59" spans="2:4" x14ac:dyDescent="0.25">
      <c r="C59" s="359"/>
      <c r="D59" s="360"/>
    </row>
    <row r="60" spans="2:4" x14ac:dyDescent="0.25">
      <c r="C60" s="359"/>
      <c r="D60" s="360"/>
    </row>
    <row r="61" spans="2:4" x14ac:dyDescent="0.25">
      <c r="C61" s="359"/>
      <c r="D61" s="360"/>
    </row>
    <row r="62" spans="2:4" x14ac:dyDescent="0.25">
      <c r="C62" s="359"/>
      <c r="D62" s="360"/>
    </row>
    <row r="63" spans="2:4" x14ac:dyDescent="0.25">
      <c r="C63" s="359"/>
      <c r="D63" s="360"/>
    </row>
    <row r="64" spans="2:4" x14ac:dyDescent="0.25">
      <c r="C64" s="359"/>
      <c r="D64" s="360"/>
    </row>
    <row r="65" spans="3:4" x14ac:dyDescent="0.25">
      <c r="C65" s="359"/>
      <c r="D65" s="360"/>
    </row>
    <row r="66" spans="3:4" x14ac:dyDescent="0.25">
      <c r="C66" s="359"/>
      <c r="D66" s="360"/>
    </row>
    <row r="67" spans="3:4" x14ac:dyDescent="0.25">
      <c r="C67" s="359"/>
      <c r="D67" s="360"/>
    </row>
    <row r="68" spans="3:4" x14ac:dyDescent="0.25">
      <c r="C68" s="359"/>
      <c r="D68" s="360"/>
    </row>
    <row r="69" spans="3:4" x14ac:dyDescent="0.25">
      <c r="C69" s="359"/>
      <c r="D69" s="360"/>
    </row>
    <row r="70" spans="3:4" x14ac:dyDescent="0.25">
      <c r="C70" s="359"/>
      <c r="D70" s="360"/>
    </row>
    <row r="71" spans="3:4" x14ac:dyDescent="0.25">
      <c r="C71" s="359"/>
      <c r="D71" s="360"/>
    </row>
    <row r="72" spans="3:4" x14ac:dyDescent="0.25">
      <c r="C72" s="359"/>
      <c r="D72" s="360"/>
    </row>
    <row r="73" spans="3:4" x14ac:dyDescent="0.25">
      <c r="C73" s="359"/>
      <c r="D73" s="360"/>
    </row>
    <row r="74" spans="3:4" x14ac:dyDescent="0.25">
      <c r="C74" s="359"/>
      <c r="D74" s="360"/>
    </row>
    <row r="75" spans="3:4" x14ac:dyDescent="0.25">
      <c r="C75" s="359"/>
      <c r="D75" s="360"/>
    </row>
    <row r="76" spans="3:4" x14ac:dyDescent="0.25">
      <c r="C76" s="359"/>
      <c r="D76" s="360"/>
    </row>
    <row r="77" spans="3:4" x14ac:dyDescent="0.25">
      <c r="C77" s="359"/>
      <c r="D77" s="360"/>
    </row>
    <row r="78" spans="3:4" x14ac:dyDescent="0.25">
      <c r="C78" s="359"/>
      <c r="D78" s="360"/>
    </row>
    <row r="79" spans="3:4" x14ac:dyDescent="0.25">
      <c r="C79" s="359"/>
      <c r="D79" s="360"/>
    </row>
    <row r="80" spans="3:4" x14ac:dyDescent="0.25">
      <c r="C80" s="359"/>
      <c r="D80" s="360"/>
    </row>
    <row r="81" spans="3:4" x14ac:dyDescent="0.25">
      <c r="C81" s="359"/>
      <c r="D81" s="360"/>
    </row>
    <row r="82" spans="3:4" x14ac:dyDescent="0.25">
      <c r="C82" s="359"/>
      <c r="D82" s="360"/>
    </row>
    <row r="83" spans="3:4" x14ac:dyDescent="0.25">
      <c r="C83" s="359"/>
      <c r="D83" s="360"/>
    </row>
    <row r="84" spans="3:4" x14ac:dyDescent="0.25">
      <c r="C84" s="359"/>
      <c r="D84" s="360"/>
    </row>
    <row r="85" spans="3:4" x14ac:dyDescent="0.25">
      <c r="C85" s="359"/>
      <c r="D85" s="360"/>
    </row>
    <row r="86" spans="3:4" x14ac:dyDescent="0.25">
      <c r="C86" s="359"/>
      <c r="D86" s="360"/>
    </row>
    <row r="87" spans="3:4" x14ac:dyDescent="0.25">
      <c r="C87" s="359"/>
      <c r="D87" s="360"/>
    </row>
    <row r="88" spans="3:4" x14ac:dyDescent="0.25">
      <c r="C88" s="359"/>
      <c r="D88" s="360"/>
    </row>
    <row r="89" spans="3:4" x14ac:dyDescent="0.25">
      <c r="C89" s="359"/>
      <c r="D89" s="360"/>
    </row>
    <row r="90" spans="3:4" x14ac:dyDescent="0.25">
      <c r="C90" s="359"/>
      <c r="D90" s="360"/>
    </row>
    <row r="91" spans="3:4" x14ac:dyDescent="0.25">
      <c r="C91" s="359"/>
      <c r="D91" s="360"/>
    </row>
    <row r="92" spans="3:4" x14ac:dyDescent="0.25">
      <c r="C92" s="359"/>
      <c r="D92" s="360"/>
    </row>
    <row r="93" spans="3:4" x14ac:dyDescent="0.25">
      <c r="C93" s="359"/>
      <c r="D93" s="360"/>
    </row>
    <row r="94" spans="3:4" x14ac:dyDescent="0.25">
      <c r="C94" s="359"/>
      <c r="D94" s="360"/>
    </row>
    <row r="95" spans="3:4" x14ac:dyDescent="0.25">
      <c r="C95" s="359"/>
      <c r="D95" s="360"/>
    </row>
    <row r="96" spans="3:4" x14ac:dyDescent="0.25">
      <c r="C96" s="359"/>
      <c r="D96" s="360"/>
    </row>
    <row r="97" spans="3:4" x14ac:dyDescent="0.25">
      <c r="C97" s="359"/>
      <c r="D97" s="360"/>
    </row>
    <row r="98" spans="3:4" x14ac:dyDescent="0.25">
      <c r="C98" s="359"/>
      <c r="D98" s="360"/>
    </row>
    <row r="99" spans="3:4" x14ac:dyDescent="0.25">
      <c r="C99" s="359"/>
      <c r="D99" s="360"/>
    </row>
    <row r="100" spans="3:4" x14ac:dyDescent="0.25">
      <c r="C100" s="359"/>
      <c r="D100" s="360"/>
    </row>
    <row r="101" spans="3:4" x14ac:dyDescent="0.25">
      <c r="C101" s="359"/>
      <c r="D101" s="360"/>
    </row>
    <row r="102" spans="3:4" x14ac:dyDescent="0.25">
      <c r="C102" s="359"/>
      <c r="D102" s="360"/>
    </row>
    <row r="103" spans="3:4" x14ac:dyDescent="0.25">
      <c r="C103" s="359"/>
      <c r="D103" s="360"/>
    </row>
    <row r="104" spans="3:4" x14ac:dyDescent="0.25">
      <c r="C104" s="359"/>
      <c r="D104" s="360"/>
    </row>
    <row r="105" spans="3:4" x14ac:dyDescent="0.25">
      <c r="C105" s="359"/>
      <c r="D105" s="360"/>
    </row>
    <row r="106" spans="3:4" x14ac:dyDescent="0.25">
      <c r="C106" s="359"/>
      <c r="D106" s="360"/>
    </row>
    <row r="107" spans="3:4" x14ac:dyDescent="0.25">
      <c r="C107" s="359"/>
      <c r="D107" s="360"/>
    </row>
    <row r="108" spans="3:4" x14ac:dyDescent="0.25">
      <c r="C108" s="359"/>
      <c r="D108" s="360"/>
    </row>
    <row r="109" spans="3:4" x14ac:dyDescent="0.25">
      <c r="C109" s="359"/>
      <c r="D109" s="360"/>
    </row>
    <row r="110" spans="3:4" x14ac:dyDescent="0.25">
      <c r="C110" s="359"/>
      <c r="D110" s="360"/>
    </row>
    <row r="111" spans="3:4" x14ac:dyDescent="0.25">
      <c r="C111" s="359"/>
      <c r="D111" s="360"/>
    </row>
    <row r="112" spans="3:4" x14ac:dyDescent="0.25">
      <c r="C112" s="359"/>
      <c r="D112" s="360"/>
    </row>
    <row r="113" spans="3:4" x14ac:dyDescent="0.25">
      <c r="C113" s="359"/>
      <c r="D113" s="360"/>
    </row>
    <row r="114" spans="3:4" x14ac:dyDescent="0.25">
      <c r="C114" s="359"/>
      <c r="D114" s="360"/>
    </row>
    <row r="115" spans="3:4" x14ac:dyDescent="0.25">
      <c r="C115" s="359"/>
      <c r="D115" s="360"/>
    </row>
    <row r="116" spans="3:4" x14ac:dyDescent="0.25">
      <c r="C116" s="359"/>
      <c r="D116" s="360"/>
    </row>
    <row r="117" spans="3:4" x14ac:dyDescent="0.25">
      <c r="C117" s="359"/>
      <c r="D117" s="360"/>
    </row>
    <row r="118" spans="3:4" x14ac:dyDescent="0.25">
      <c r="C118" s="359"/>
      <c r="D118" s="360"/>
    </row>
    <row r="119" spans="3:4" x14ac:dyDescent="0.25">
      <c r="C119" s="359"/>
      <c r="D119" s="360"/>
    </row>
    <row r="120" spans="3:4" x14ac:dyDescent="0.25">
      <c r="C120" s="359"/>
      <c r="D120" s="360"/>
    </row>
    <row r="121" spans="3:4" x14ac:dyDescent="0.25">
      <c r="C121" s="359"/>
      <c r="D121" s="360"/>
    </row>
    <row r="122" spans="3:4" x14ac:dyDescent="0.25">
      <c r="C122" s="359"/>
      <c r="D122" s="360"/>
    </row>
    <row r="123" spans="3:4" x14ac:dyDescent="0.25">
      <c r="C123" s="359"/>
      <c r="D123" s="360"/>
    </row>
    <row r="124" spans="3:4" x14ac:dyDescent="0.25">
      <c r="C124" s="359"/>
      <c r="D124" s="360"/>
    </row>
    <row r="125" spans="3:4" x14ac:dyDescent="0.25">
      <c r="C125" s="359"/>
      <c r="D125" s="360"/>
    </row>
    <row r="126" spans="3:4" x14ac:dyDescent="0.25">
      <c r="C126" s="359"/>
      <c r="D126" s="360"/>
    </row>
    <row r="127" spans="3:4" x14ac:dyDescent="0.25">
      <c r="C127" s="359"/>
      <c r="D127" s="360"/>
    </row>
    <row r="128" spans="3:4" x14ac:dyDescent="0.25">
      <c r="C128" s="359"/>
      <c r="D128" s="360"/>
    </row>
    <row r="129" spans="3:4" x14ac:dyDescent="0.25">
      <c r="C129" s="359"/>
      <c r="D129" s="360"/>
    </row>
    <row r="130" spans="3:4" x14ac:dyDescent="0.25">
      <c r="C130" s="359"/>
      <c r="D130" s="360"/>
    </row>
    <row r="131" spans="3:4" x14ac:dyDescent="0.25">
      <c r="C131" s="359"/>
      <c r="D131" s="360"/>
    </row>
    <row r="132" spans="3:4" x14ac:dyDescent="0.25">
      <c r="C132" s="359"/>
      <c r="D132" s="360"/>
    </row>
    <row r="133" spans="3:4" x14ac:dyDescent="0.25">
      <c r="C133" s="359"/>
      <c r="D133" s="360"/>
    </row>
    <row r="134" spans="3:4" x14ac:dyDescent="0.25">
      <c r="C134" s="359"/>
      <c r="D134" s="360"/>
    </row>
    <row r="135" spans="3:4" x14ac:dyDescent="0.25">
      <c r="C135" s="359"/>
      <c r="D135" s="360"/>
    </row>
    <row r="136" spans="3:4" x14ac:dyDescent="0.25">
      <c r="C136" s="359"/>
      <c r="D136" s="360"/>
    </row>
    <row r="137" spans="3:4" x14ac:dyDescent="0.25">
      <c r="C137" s="359"/>
      <c r="D137" s="360"/>
    </row>
    <row r="138" spans="3:4" x14ac:dyDescent="0.25">
      <c r="C138" s="359"/>
      <c r="D138" s="360"/>
    </row>
    <row r="139" spans="3:4" x14ac:dyDescent="0.25">
      <c r="C139" s="359"/>
      <c r="D139" s="360"/>
    </row>
    <row r="140" spans="3:4" x14ac:dyDescent="0.25">
      <c r="C140" s="359"/>
      <c r="D140" s="360"/>
    </row>
    <row r="141" spans="3:4" x14ac:dyDescent="0.25">
      <c r="C141" s="359"/>
      <c r="D141" s="360"/>
    </row>
    <row r="142" spans="3:4" x14ac:dyDescent="0.25">
      <c r="C142" s="359"/>
      <c r="D142" s="360"/>
    </row>
    <row r="143" spans="3:4" x14ac:dyDescent="0.25">
      <c r="C143" s="359"/>
      <c r="D143" s="360"/>
    </row>
    <row r="144" spans="3:4" x14ac:dyDescent="0.25">
      <c r="C144" s="359"/>
      <c r="D144" s="360"/>
    </row>
    <row r="145" spans="3:4" x14ac:dyDescent="0.25">
      <c r="C145" s="359"/>
      <c r="D145" s="360"/>
    </row>
    <row r="146" spans="3:4" x14ac:dyDescent="0.25">
      <c r="C146" s="359"/>
      <c r="D146" s="360"/>
    </row>
    <row r="147" spans="3:4" x14ac:dyDescent="0.25">
      <c r="C147" s="359"/>
      <c r="D147" s="360"/>
    </row>
    <row r="148" spans="3:4" x14ac:dyDescent="0.25">
      <c r="C148" s="359"/>
      <c r="D148" s="360"/>
    </row>
    <row r="149" spans="3:4" x14ac:dyDescent="0.25">
      <c r="C149" s="359"/>
      <c r="D149" s="360"/>
    </row>
    <row r="150" spans="3:4" x14ac:dyDescent="0.25">
      <c r="C150" s="359"/>
      <c r="D150" s="360"/>
    </row>
    <row r="151" spans="3:4" x14ac:dyDescent="0.25">
      <c r="C151" s="359"/>
      <c r="D151" s="360"/>
    </row>
    <row r="152" spans="3:4" x14ac:dyDescent="0.25">
      <c r="C152" s="359"/>
      <c r="D152" s="360"/>
    </row>
    <row r="153" spans="3:4" x14ac:dyDescent="0.25">
      <c r="C153" s="359"/>
      <c r="D153" s="360"/>
    </row>
    <row r="154" spans="3:4" x14ac:dyDescent="0.25">
      <c r="C154" s="359"/>
      <c r="D154" s="360"/>
    </row>
    <row r="155" spans="3:4" x14ac:dyDescent="0.25">
      <c r="C155" s="359"/>
      <c r="D155" s="360"/>
    </row>
    <row r="156" spans="3:4" x14ac:dyDescent="0.25">
      <c r="C156" s="359"/>
      <c r="D156" s="360"/>
    </row>
    <row r="157" spans="3:4" x14ac:dyDescent="0.25">
      <c r="C157" s="359"/>
      <c r="D157" s="360"/>
    </row>
    <row r="158" spans="3:4" x14ac:dyDescent="0.25">
      <c r="C158" s="359"/>
      <c r="D158" s="360"/>
    </row>
    <row r="159" spans="3:4" x14ac:dyDescent="0.25">
      <c r="C159" s="359"/>
      <c r="D159" s="360"/>
    </row>
    <row r="160" spans="3:4" x14ac:dyDescent="0.25">
      <c r="C160" s="359"/>
      <c r="D160" s="360"/>
    </row>
    <row r="161" spans="3:4" x14ac:dyDescent="0.25">
      <c r="C161" s="359"/>
      <c r="D161" s="360"/>
    </row>
    <row r="162" spans="3:4" x14ac:dyDescent="0.25">
      <c r="C162" s="359"/>
      <c r="D162" s="360"/>
    </row>
    <row r="163" spans="3:4" x14ac:dyDescent="0.25">
      <c r="C163" s="359"/>
      <c r="D163" s="360"/>
    </row>
    <row r="164" spans="3:4" x14ac:dyDescent="0.25">
      <c r="C164" s="359"/>
      <c r="D164" s="360"/>
    </row>
    <row r="165" spans="3:4" x14ac:dyDescent="0.25">
      <c r="C165" s="359"/>
      <c r="D165" s="360"/>
    </row>
    <row r="166" spans="3:4" x14ac:dyDescent="0.25">
      <c r="C166" s="359"/>
      <c r="D166" s="360"/>
    </row>
    <row r="167" spans="3:4" x14ac:dyDescent="0.25">
      <c r="C167" s="359"/>
      <c r="D167" s="360"/>
    </row>
    <row r="168" spans="3:4" x14ac:dyDescent="0.25">
      <c r="C168" s="359"/>
      <c r="D168" s="360"/>
    </row>
    <row r="169" spans="3:4" x14ac:dyDescent="0.25">
      <c r="C169" s="359"/>
      <c r="D169" s="360"/>
    </row>
    <row r="170" spans="3:4" x14ac:dyDescent="0.25">
      <c r="C170" s="359"/>
      <c r="D170" s="360"/>
    </row>
    <row r="171" spans="3:4" x14ac:dyDescent="0.25">
      <c r="C171" s="359"/>
      <c r="D171" s="360"/>
    </row>
    <row r="172" spans="3:4" x14ac:dyDescent="0.25">
      <c r="C172" s="359"/>
      <c r="D172" s="360"/>
    </row>
    <row r="173" spans="3:4" x14ac:dyDescent="0.25">
      <c r="C173" s="359"/>
      <c r="D173" s="360"/>
    </row>
    <row r="174" spans="3:4" x14ac:dyDescent="0.25">
      <c r="C174" s="359"/>
      <c r="D174" s="360"/>
    </row>
    <row r="175" spans="3:4" x14ac:dyDescent="0.25">
      <c r="C175" s="359"/>
      <c r="D175" s="360"/>
    </row>
    <row r="176" spans="3:4" x14ac:dyDescent="0.25">
      <c r="C176" s="359"/>
      <c r="D176" s="360"/>
    </row>
    <row r="177" spans="3:4" x14ac:dyDescent="0.25">
      <c r="C177" s="359"/>
      <c r="D177" s="360"/>
    </row>
    <row r="178" spans="3:4" x14ac:dyDescent="0.25">
      <c r="C178" s="359"/>
      <c r="D178" s="360"/>
    </row>
    <row r="179" spans="3:4" x14ac:dyDescent="0.25">
      <c r="C179" s="359"/>
      <c r="D179" s="360"/>
    </row>
    <row r="180" spans="3:4" x14ac:dyDescent="0.25">
      <c r="C180" s="359"/>
      <c r="D180" s="360"/>
    </row>
    <row r="181" spans="3:4" x14ac:dyDescent="0.25">
      <c r="C181" s="359"/>
      <c r="D181" s="360"/>
    </row>
    <row r="182" spans="3:4" x14ac:dyDescent="0.25">
      <c r="C182" s="359"/>
      <c r="D182" s="360"/>
    </row>
    <row r="183" spans="3:4" x14ac:dyDescent="0.25">
      <c r="C183" s="359"/>
      <c r="D183" s="360"/>
    </row>
    <row r="184" spans="3:4" x14ac:dyDescent="0.25">
      <c r="C184" s="359"/>
      <c r="D184" s="360"/>
    </row>
    <row r="185" spans="3:4" x14ac:dyDescent="0.25">
      <c r="C185" s="359"/>
      <c r="D185" s="360"/>
    </row>
    <row r="186" spans="3:4" x14ac:dyDescent="0.25">
      <c r="C186" s="359"/>
      <c r="D186" s="360"/>
    </row>
    <row r="187" spans="3:4" x14ac:dyDescent="0.25">
      <c r="C187" s="359"/>
      <c r="D187" s="360"/>
    </row>
    <row r="188" spans="3:4" x14ac:dyDescent="0.25">
      <c r="C188" s="359"/>
      <c r="D188" s="360"/>
    </row>
    <row r="189" spans="3:4" x14ac:dyDescent="0.25">
      <c r="C189" s="359"/>
      <c r="D189" s="360"/>
    </row>
    <row r="190" spans="3:4" x14ac:dyDescent="0.25">
      <c r="C190" s="359"/>
      <c r="D190" s="360"/>
    </row>
    <row r="191" spans="3:4" x14ac:dyDescent="0.25">
      <c r="C191" s="359"/>
      <c r="D191" s="360"/>
    </row>
    <row r="192" spans="3:4" x14ac:dyDescent="0.25">
      <c r="C192" s="359"/>
      <c r="D192" s="360"/>
    </row>
    <row r="193" spans="3:4" x14ac:dyDescent="0.25">
      <c r="C193" s="359"/>
      <c r="D193" s="360"/>
    </row>
    <row r="194" spans="3:4" x14ac:dyDescent="0.25">
      <c r="C194" s="359"/>
      <c r="D194" s="360"/>
    </row>
    <row r="195" spans="3:4" x14ac:dyDescent="0.25">
      <c r="C195" s="359"/>
      <c r="D195" s="360"/>
    </row>
    <row r="196" spans="3:4" x14ac:dyDescent="0.25">
      <c r="C196" s="359"/>
      <c r="D196" s="360"/>
    </row>
    <row r="197" spans="3:4" x14ac:dyDescent="0.25">
      <c r="C197" s="359"/>
      <c r="D197" s="360"/>
    </row>
    <row r="198" spans="3:4" x14ac:dyDescent="0.25">
      <c r="C198" s="359"/>
      <c r="D198" s="360"/>
    </row>
    <row r="199" spans="3:4" x14ac:dyDescent="0.25">
      <c r="C199" s="359"/>
      <c r="D199" s="360"/>
    </row>
    <row r="200" spans="3:4" x14ac:dyDescent="0.25">
      <c r="C200" s="359"/>
      <c r="D200" s="360"/>
    </row>
    <row r="201" spans="3:4" x14ac:dyDescent="0.25">
      <c r="C201" s="359"/>
      <c r="D201" s="360"/>
    </row>
    <row r="202" spans="3:4" x14ac:dyDescent="0.25">
      <c r="C202" s="359"/>
      <c r="D202" s="360"/>
    </row>
    <row r="203" spans="3:4" x14ac:dyDescent="0.25">
      <c r="C203" s="359"/>
      <c r="D203" s="360"/>
    </row>
    <row r="204" spans="3:4" x14ac:dyDescent="0.25">
      <c r="C204" s="359"/>
      <c r="D204" s="360"/>
    </row>
    <row r="205" spans="3:4" x14ac:dyDescent="0.25">
      <c r="C205" s="359"/>
      <c r="D205" s="360"/>
    </row>
    <row r="206" spans="3:4" x14ac:dyDescent="0.25">
      <c r="C206" s="359"/>
      <c r="D206" s="360"/>
    </row>
    <row r="207" spans="3:4" x14ac:dyDescent="0.25">
      <c r="C207" s="359"/>
      <c r="D207" s="360"/>
    </row>
    <row r="208" spans="3:4" x14ac:dyDescent="0.25">
      <c r="C208" s="359"/>
      <c r="D208" s="360"/>
    </row>
    <row r="209" spans="3:4" x14ac:dyDescent="0.25">
      <c r="C209" s="359"/>
      <c r="D209" s="360"/>
    </row>
    <row r="210" spans="3:4" x14ac:dyDescent="0.25">
      <c r="C210" s="359"/>
      <c r="D210" s="360"/>
    </row>
    <row r="211" spans="3:4" x14ac:dyDescent="0.25">
      <c r="C211" s="359"/>
      <c r="D211" s="360"/>
    </row>
    <row r="212" spans="3:4" x14ac:dyDescent="0.25">
      <c r="C212" s="359"/>
      <c r="D212" s="360"/>
    </row>
    <row r="213" spans="3:4" x14ac:dyDescent="0.25">
      <c r="C213" s="359"/>
      <c r="D213" s="360"/>
    </row>
    <row r="214" spans="3:4" x14ac:dyDescent="0.25">
      <c r="C214" s="359"/>
      <c r="D214" s="360"/>
    </row>
    <row r="215" spans="3:4" x14ac:dyDescent="0.25">
      <c r="C215" s="359"/>
      <c r="D215" s="360"/>
    </row>
    <row r="216" spans="3:4" x14ac:dyDescent="0.25">
      <c r="C216" s="359"/>
      <c r="D216" s="360"/>
    </row>
    <row r="217" spans="3:4" x14ac:dyDescent="0.25">
      <c r="C217" s="359"/>
      <c r="D217" s="360"/>
    </row>
    <row r="218" spans="3:4" x14ac:dyDescent="0.25">
      <c r="C218" s="359"/>
      <c r="D218" s="360"/>
    </row>
    <row r="219" spans="3:4" x14ac:dyDescent="0.25">
      <c r="C219" s="359"/>
      <c r="D219" s="360"/>
    </row>
    <row r="220" spans="3:4" x14ac:dyDescent="0.25">
      <c r="C220" s="355"/>
      <c r="D220" s="360"/>
    </row>
    <row r="221" spans="3:4" x14ac:dyDescent="0.25">
      <c r="C221" s="355"/>
      <c r="D221" s="360"/>
    </row>
    <row r="222" spans="3:4" x14ac:dyDescent="0.25">
      <c r="C222" s="355"/>
      <c r="D222" s="360"/>
    </row>
    <row r="223" spans="3:4" x14ac:dyDescent="0.25">
      <c r="C223" s="355"/>
      <c r="D223" s="360"/>
    </row>
    <row r="224" spans="3:4" x14ac:dyDescent="0.25">
      <c r="C224" s="355"/>
      <c r="D224" s="360"/>
    </row>
    <row r="225" spans="3:4" x14ac:dyDescent="0.25">
      <c r="C225" s="355"/>
      <c r="D225" s="360"/>
    </row>
    <row r="226" spans="3:4" x14ac:dyDescent="0.25">
      <c r="C226" s="355"/>
      <c r="D226" s="360"/>
    </row>
    <row r="227" spans="3:4" x14ac:dyDescent="0.25">
      <c r="C227" s="355"/>
      <c r="D227" s="360"/>
    </row>
    <row r="228" spans="3:4" x14ac:dyDescent="0.25">
      <c r="C228" s="355"/>
      <c r="D228" s="360"/>
    </row>
    <row r="229" spans="3:4" x14ac:dyDescent="0.25">
      <c r="C229" s="355"/>
      <c r="D229" s="360"/>
    </row>
    <row r="230" spans="3:4" x14ac:dyDescent="0.25">
      <c r="C230" s="355"/>
      <c r="D230" s="360"/>
    </row>
    <row r="231" spans="3:4" x14ac:dyDescent="0.25">
      <c r="C231" s="355"/>
      <c r="D231" s="360"/>
    </row>
    <row r="232" spans="3:4" x14ac:dyDescent="0.25">
      <c r="C232" s="355"/>
      <c r="D232" s="360"/>
    </row>
    <row r="233" spans="3:4" x14ac:dyDescent="0.25">
      <c r="C233" s="355"/>
      <c r="D233" s="360"/>
    </row>
    <row r="234" spans="3:4" x14ac:dyDescent="0.25">
      <c r="C234" s="355"/>
      <c r="D234" s="360"/>
    </row>
    <row r="235" spans="3:4" x14ac:dyDescent="0.25">
      <c r="C235" s="355"/>
      <c r="D235" s="360"/>
    </row>
    <row r="236" spans="3:4" x14ac:dyDescent="0.25">
      <c r="C236" s="355"/>
      <c r="D236" s="360"/>
    </row>
    <row r="237" spans="3:4" x14ac:dyDescent="0.25">
      <c r="C237" s="355"/>
      <c r="D237" s="360"/>
    </row>
    <row r="238" spans="3:4" x14ac:dyDescent="0.25">
      <c r="C238" s="355"/>
      <c r="D238" s="360"/>
    </row>
    <row r="239" spans="3:4" x14ac:dyDescent="0.25">
      <c r="C239" s="355"/>
      <c r="D239" s="360"/>
    </row>
    <row r="240" spans="3:4" x14ac:dyDescent="0.25">
      <c r="C240" s="355"/>
      <c r="D240" s="360"/>
    </row>
    <row r="241" spans="3:4" x14ac:dyDescent="0.25">
      <c r="C241" s="355"/>
      <c r="D241" s="360"/>
    </row>
    <row r="242" spans="3:4" x14ac:dyDescent="0.25">
      <c r="C242" s="355"/>
      <c r="D242" s="360"/>
    </row>
    <row r="243" spans="3:4" x14ac:dyDescent="0.25">
      <c r="C243" s="355"/>
      <c r="D243" s="360"/>
    </row>
    <row r="244" spans="3:4" x14ac:dyDescent="0.25">
      <c r="C244" s="355"/>
      <c r="D244" s="360"/>
    </row>
    <row r="245" spans="3:4" x14ac:dyDescent="0.25">
      <c r="C245" s="355"/>
      <c r="D245" s="360"/>
    </row>
    <row r="246" spans="3:4" x14ac:dyDescent="0.25">
      <c r="C246" s="355"/>
      <c r="D246" s="360"/>
    </row>
    <row r="247" spans="3:4" x14ac:dyDescent="0.25">
      <c r="C247" s="355"/>
      <c r="D247" s="360"/>
    </row>
    <row r="248" spans="3:4" x14ac:dyDescent="0.25">
      <c r="C248" s="355"/>
      <c r="D248" s="360"/>
    </row>
    <row r="249" spans="3:4" x14ac:dyDescent="0.25">
      <c r="C249" s="355"/>
      <c r="D249" s="360"/>
    </row>
    <row r="250" spans="3:4" x14ac:dyDescent="0.25">
      <c r="C250" s="355"/>
      <c r="D250" s="360"/>
    </row>
    <row r="251" spans="3:4" x14ac:dyDescent="0.25">
      <c r="C251" s="355"/>
      <c r="D251" s="360"/>
    </row>
    <row r="252" spans="3:4" x14ac:dyDescent="0.25">
      <c r="C252" s="355"/>
      <c r="D252" s="360"/>
    </row>
    <row r="253" spans="3:4" x14ac:dyDescent="0.25">
      <c r="C253" s="355"/>
      <c r="D253" s="360"/>
    </row>
    <row r="254" spans="3:4" x14ac:dyDescent="0.25">
      <c r="C254" s="355"/>
      <c r="D254" s="360"/>
    </row>
    <row r="255" spans="3:4" x14ac:dyDescent="0.25">
      <c r="C255" s="355"/>
      <c r="D255" s="360"/>
    </row>
    <row r="256" spans="3:4" x14ac:dyDescent="0.25">
      <c r="C256" s="355"/>
      <c r="D256" s="360"/>
    </row>
    <row r="257" spans="3:4" x14ac:dyDescent="0.25">
      <c r="C257" s="355"/>
      <c r="D257" s="360"/>
    </row>
    <row r="258" spans="3:4" x14ac:dyDescent="0.25">
      <c r="C258" s="355"/>
      <c r="D258" s="360"/>
    </row>
    <row r="259" spans="3:4" x14ac:dyDescent="0.25">
      <c r="C259" s="355"/>
      <c r="D259" s="360"/>
    </row>
    <row r="260" spans="3:4" x14ac:dyDescent="0.25">
      <c r="C260" s="355"/>
      <c r="D260" s="360"/>
    </row>
    <row r="261" spans="3:4" x14ac:dyDescent="0.25">
      <c r="C261" s="355"/>
      <c r="D261" s="360"/>
    </row>
    <row r="262" spans="3:4" x14ac:dyDescent="0.25">
      <c r="C262" s="355"/>
      <c r="D262" s="360"/>
    </row>
    <row r="263" spans="3:4" x14ac:dyDescent="0.25">
      <c r="C263" s="355"/>
      <c r="D263" s="360"/>
    </row>
    <row r="264" spans="3:4" x14ac:dyDescent="0.25">
      <c r="C264" s="355"/>
      <c r="D264" s="360"/>
    </row>
    <row r="265" spans="3:4" x14ac:dyDescent="0.25">
      <c r="C265" s="355"/>
      <c r="D265" s="360"/>
    </row>
    <row r="266" spans="3:4" x14ac:dyDescent="0.25">
      <c r="C266" s="355"/>
      <c r="D266" s="360"/>
    </row>
    <row r="267" spans="3:4" x14ac:dyDescent="0.25">
      <c r="C267" s="355"/>
      <c r="D267" s="360"/>
    </row>
    <row r="268" spans="3:4" x14ac:dyDescent="0.25">
      <c r="C268" s="355"/>
      <c r="D268" s="360"/>
    </row>
    <row r="269" spans="3:4" x14ac:dyDescent="0.25">
      <c r="C269" s="355"/>
      <c r="D269" s="360"/>
    </row>
    <row r="270" spans="3:4" x14ac:dyDescent="0.25">
      <c r="C270" s="355"/>
      <c r="D270" s="360"/>
    </row>
    <row r="271" spans="3:4" x14ac:dyDescent="0.25">
      <c r="C271" s="355"/>
      <c r="D271" s="360"/>
    </row>
    <row r="272" spans="3:4" x14ac:dyDescent="0.25">
      <c r="C272" s="355"/>
      <c r="D272" s="360"/>
    </row>
    <row r="273" spans="3:4" x14ac:dyDescent="0.25">
      <c r="C273" s="355"/>
      <c r="D273" s="360"/>
    </row>
    <row r="274" spans="3:4" x14ac:dyDescent="0.25">
      <c r="C274" s="355"/>
      <c r="D274" s="360"/>
    </row>
    <row r="275" spans="3:4" x14ac:dyDescent="0.25">
      <c r="C275" s="355"/>
      <c r="D275" s="360"/>
    </row>
    <row r="276" spans="3:4" x14ac:dyDescent="0.25">
      <c r="C276" s="355"/>
      <c r="D276" s="360"/>
    </row>
    <row r="277" spans="3:4" x14ac:dyDescent="0.25">
      <c r="C277" s="355"/>
      <c r="D277" s="360"/>
    </row>
    <row r="278" spans="3:4" x14ac:dyDescent="0.25">
      <c r="C278" s="355"/>
      <c r="D278" s="360"/>
    </row>
    <row r="279" spans="3:4" x14ac:dyDescent="0.25">
      <c r="C279" s="355"/>
      <c r="D279" s="360"/>
    </row>
    <row r="280" spans="3:4" x14ac:dyDescent="0.25">
      <c r="C280" s="355"/>
      <c r="D280" s="360"/>
    </row>
    <row r="281" spans="3:4" x14ac:dyDescent="0.25">
      <c r="C281" s="355"/>
      <c r="D281" s="360"/>
    </row>
    <row r="282" spans="3:4" x14ac:dyDescent="0.25">
      <c r="C282" s="355"/>
      <c r="D282" s="360"/>
    </row>
    <row r="283" spans="3:4" x14ac:dyDescent="0.25">
      <c r="C283" s="355"/>
      <c r="D283" s="360"/>
    </row>
    <row r="284" spans="3:4" x14ac:dyDescent="0.25">
      <c r="C284" s="355"/>
      <c r="D284" s="360"/>
    </row>
    <row r="285" spans="3:4" x14ac:dyDescent="0.25">
      <c r="C285" s="355"/>
      <c r="D285" s="360"/>
    </row>
    <row r="286" spans="3:4" x14ac:dyDescent="0.25">
      <c r="C286" s="355"/>
      <c r="D286" s="360"/>
    </row>
    <row r="287" spans="3:4" x14ac:dyDescent="0.25">
      <c r="C287" s="355"/>
      <c r="D287" s="360"/>
    </row>
    <row r="288" spans="3:4" x14ac:dyDescent="0.25">
      <c r="C288" s="355"/>
      <c r="D288" s="360"/>
    </row>
    <row r="289" spans="3:4" x14ac:dyDescent="0.25">
      <c r="C289" s="355"/>
      <c r="D289" s="360"/>
    </row>
    <row r="290" spans="3:4" x14ac:dyDescent="0.25">
      <c r="C290" s="355"/>
      <c r="D290" s="360"/>
    </row>
    <row r="291" spans="3:4" x14ac:dyDescent="0.25">
      <c r="C291" s="355"/>
      <c r="D291" s="360"/>
    </row>
    <row r="292" spans="3:4" x14ac:dyDescent="0.25">
      <c r="C292" s="355"/>
      <c r="D292" s="360"/>
    </row>
    <row r="293" spans="3:4" x14ac:dyDescent="0.25">
      <c r="C293" s="355"/>
      <c r="D293" s="360"/>
    </row>
    <row r="294" spans="3:4" x14ac:dyDescent="0.25">
      <c r="C294" s="355"/>
      <c r="D294" s="360"/>
    </row>
    <row r="295" spans="3:4" x14ac:dyDescent="0.25">
      <c r="C295" s="355"/>
      <c r="D295" s="360"/>
    </row>
    <row r="296" spans="3:4" x14ac:dyDescent="0.25">
      <c r="C296" s="355"/>
      <c r="D296" s="360"/>
    </row>
    <row r="297" spans="3:4" x14ac:dyDescent="0.25">
      <c r="C297" s="355"/>
      <c r="D297" s="360"/>
    </row>
    <row r="298" spans="3:4" x14ac:dyDescent="0.25">
      <c r="C298" s="355"/>
      <c r="D298" s="360"/>
    </row>
    <row r="299" spans="3:4" x14ac:dyDescent="0.25">
      <c r="C299" s="355"/>
      <c r="D299" s="360"/>
    </row>
    <row r="300" spans="3:4" x14ac:dyDescent="0.25">
      <c r="C300" s="355"/>
      <c r="D300" s="360"/>
    </row>
    <row r="301" spans="3:4" x14ac:dyDescent="0.25">
      <c r="C301" s="355"/>
      <c r="D301" s="360"/>
    </row>
    <row r="302" spans="3:4" x14ac:dyDescent="0.25">
      <c r="C302" s="355"/>
      <c r="D302" s="360"/>
    </row>
    <row r="303" spans="3:4" x14ac:dyDescent="0.25">
      <c r="C303" s="355"/>
      <c r="D303" s="360"/>
    </row>
    <row r="304" spans="3:4" x14ac:dyDescent="0.25">
      <c r="C304" s="355"/>
      <c r="D304" s="360"/>
    </row>
    <row r="305" spans="3:4" x14ac:dyDescent="0.25">
      <c r="C305" s="355"/>
      <c r="D305" s="360"/>
    </row>
    <row r="306" spans="3:4" x14ac:dyDescent="0.25">
      <c r="C306" s="355"/>
      <c r="D306" s="360"/>
    </row>
    <row r="307" spans="3:4" x14ac:dyDescent="0.25">
      <c r="C307" s="355"/>
      <c r="D307" s="360"/>
    </row>
    <row r="308" spans="3:4" x14ac:dyDescent="0.25">
      <c r="C308" s="355"/>
      <c r="D308" s="360"/>
    </row>
    <row r="309" spans="3:4" x14ac:dyDescent="0.25">
      <c r="C309" s="355"/>
      <c r="D309" s="360"/>
    </row>
    <row r="310" spans="3:4" x14ac:dyDescent="0.25">
      <c r="C310" s="355"/>
      <c r="D310" s="360"/>
    </row>
    <row r="311" spans="3:4" x14ac:dyDescent="0.25">
      <c r="C311" s="355"/>
      <c r="D311" s="360"/>
    </row>
    <row r="312" spans="3:4" x14ac:dyDescent="0.25">
      <c r="C312" s="355"/>
      <c r="D312" s="360"/>
    </row>
    <row r="313" spans="3:4" x14ac:dyDescent="0.25">
      <c r="C313" s="355"/>
      <c r="D313" s="360"/>
    </row>
    <row r="314" spans="3:4" x14ac:dyDescent="0.25">
      <c r="C314" s="355"/>
      <c r="D314" s="360"/>
    </row>
    <row r="315" spans="3:4" x14ac:dyDescent="0.25">
      <c r="C315" s="355"/>
      <c r="D315" s="360"/>
    </row>
    <row r="316" spans="3:4" x14ac:dyDescent="0.25">
      <c r="C316" s="355"/>
      <c r="D316" s="360"/>
    </row>
    <row r="317" spans="3:4" x14ac:dyDescent="0.25">
      <c r="C317" s="355"/>
      <c r="D317" s="360"/>
    </row>
    <row r="318" spans="3:4" x14ac:dyDescent="0.25">
      <c r="C318" s="355"/>
      <c r="D318" s="360"/>
    </row>
    <row r="319" spans="3:4" x14ac:dyDescent="0.25">
      <c r="C319" s="355"/>
      <c r="D319" s="360"/>
    </row>
    <row r="320" spans="3:4" x14ac:dyDescent="0.25">
      <c r="C320" s="355"/>
      <c r="D320" s="360"/>
    </row>
    <row r="321" spans="3:4" x14ac:dyDescent="0.25">
      <c r="C321" s="355"/>
      <c r="D321" s="360"/>
    </row>
    <row r="322" spans="3:4" x14ac:dyDescent="0.25">
      <c r="C322" s="355"/>
      <c r="D322" s="360"/>
    </row>
    <row r="323" spans="3:4" x14ac:dyDescent="0.25">
      <c r="C323" s="355"/>
      <c r="D323" s="360"/>
    </row>
    <row r="324" spans="3:4" x14ac:dyDescent="0.25">
      <c r="C324" s="355"/>
      <c r="D324" s="360"/>
    </row>
    <row r="325" spans="3:4" x14ac:dyDescent="0.25">
      <c r="C325" s="355"/>
      <c r="D325" s="360"/>
    </row>
    <row r="326" spans="3:4" x14ac:dyDescent="0.25">
      <c r="C326" s="355"/>
      <c r="D326" s="360"/>
    </row>
    <row r="327" spans="3:4" x14ac:dyDescent="0.25">
      <c r="C327" s="355"/>
      <c r="D327" s="360"/>
    </row>
    <row r="328" spans="3:4" x14ac:dyDescent="0.25">
      <c r="C328" s="355"/>
      <c r="D328" s="360"/>
    </row>
    <row r="329" spans="3:4" x14ac:dyDescent="0.25">
      <c r="C329" s="355"/>
      <c r="D329" s="360"/>
    </row>
    <row r="330" spans="3:4" x14ac:dyDescent="0.25">
      <c r="C330" s="355"/>
      <c r="D330" s="360"/>
    </row>
    <row r="331" spans="3:4" x14ac:dyDescent="0.25">
      <c r="C331" s="355"/>
      <c r="D331" s="360"/>
    </row>
    <row r="332" spans="3:4" x14ac:dyDescent="0.25">
      <c r="C332" s="355"/>
      <c r="D332" s="360"/>
    </row>
    <row r="333" spans="3:4" x14ac:dyDescent="0.25">
      <c r="C333" s="355"/>
      <c r="D333" s="360"/>
    </row>
    <row r="334" spans="3:4" x14ac:dyDescent="0.25">
      <c r="C334" s="355"/>
      <c r="D334" s="360"/>
    </row>
    <row r="335" spans="3:4" x14ac:dyDescent="0.25">
      <c r="C335" s="355"/>
      <c r="D335" s="360"/>
    </row>
    <row r="336" spans="3:4" x14ac:dyDescent="0.25">
      <c r="C336" s="355"/>
      <c r="D336" s="360"/>
    </row>
    <row r="337" spans="3:4" x14ac:dyDescent="0.25">
      <c r="C337" s="355"/>
      <c r="D337" s="360"/>
    </row>
    <row r="338" spans="3:4" x14ac:dyDescent="0.25">
      <c r="C338" s="355"/>
      <c r="D338" s="360"/>
    </row>
    <row r="339" spans="3:4" x14ac:dyDescent="0.25">
      <c r="C339" s="355"/>
      <c r="D339" s="360"/>
    </row>
    <row r="340" spans="3:4" x14ac:dyDescent="0.25">
      <c r="C340" s="355"/>
      <c r="D340" s="360"/>
    </row>
    <row r="341" spans="3:4" x14ac:dyDescent="0.25">
      <c r="C341" s="355"/>
      <c r="D341" s="360"/>
    </row>
    <row r="342" spans="3:4" x14ac:dyDescent="0.25">
      <c r="C342" s="355"/>
      <c r="D342" s="360"/>
    </row>
    <row r="343" spans="3:4" x14ac:dyDescent="0.25">
      <c r="C343" s="355"/>
      <c r="D343" s="360"/>
    </row>
    <row r="344" spans="3:4" x14ac:dyDescent="0.25">
      <c r="C344" s="355"/>
      <c r="D344" s="360"/>
    </row>
    <row r="345" spans="3:4" x14ac:dyDescent="0.25">
      <c r="C345" s="355"/>
      <c r="D345" s="360"/>
    </row>
    <row r="346" spans="3:4" x14ac:dyDescent="0.25">
      <c r="C346" s="355"/>
      <c r="D346" s="360"/>
    </row>
    <row r="347" spans="3:4" x14ac:dyDescent="0.25">
      <c r="C347" s="355"/>
      <c r="D347" s="360"/>
    </row>
    <row r="348" spans="3:4" x14ac:dyDescent="0.25">
      <c r="C348" s="355"/>
      <c r="D348" s="360"/>
    </row>
    <row r="349" spans="3:4" x14ac:dyDescent="0.25">
      <c r="C349" s="355"/>
      <c r="D349" s="360"/>
    </row>
    <row r="350" spans="3:4" x14ac:dyDescent="0.25">
      <c r="C350" s="355"/>
      <c r="D350" s="360"/>
    </row>
    <row r="351" spans="3:4" x14ac:dyDescent="0.25">
      <c r="C351" s="355"/>
      <c r="D351" s="360"/>
    </row>
    <row r="352" spans="3:4" x14ac:dyDescent="0.25">
      <c r="C352" s="355"/>
      <c r="D352" s="360"/>
    </row>
    <row r="353" spans="3:4" x14ac:dyDescent="0.25">
      <c r="C353" s="355"/>
      <c r="D353" s="360"/>
    </row>
    <row r="354" spans="3:4" x14ac:dyDescent="0.25">
      <c r="C354" s="355"/>
      <c r="D354" s="360"/>
    </row>
    <row r="355" spans="3:4" x14ac:dyDescent="0.25">
      <c r="C355" s="355"/>
      <c r="D355" s="360"/>
    </row>
    <row r="356" spans="3:4" x14ac:dyDescent="0.25">
      <c r="C356" s="355"/>
      <c r="D356" s="360"/>
    </row>
    <row r="357" spans="3:4" x14ac:dyDescent="0.25">
      <c r="C357" s="355"/>
      <c r="D357" s="360"/>
    </row>
    <row r="358" spans="3:4" x14ac:dyDescent="0.25">
      <c r="C358" s="355"/>
      <c r="D358" s="360"/>
    </row>
    <row r="359" spans="3:4" x14ac:dyDescent="0.25">
      <c r="C359" s="355"/>
      <c r="D359" s="360"/>
    </row>
    <row r="360" spans="3:4" x14ac:dyDescent="0.25">
      <c r="C360" s="355"/>
      <c r="D360" s="360"/>
    </row>
    <row r="361" spans="3:4" x14ac:dyDescent="0.25">
      <c r="C361" s="355"/>
      <c r="D361" s="360"/>
    </row>
    <row r="362" spans="3:4" x14ac:dyDescent="0.25">
      <c r="C362" s="355"/>
      <c r="D362" s="360"/>
    </row>
    <row r="363" spans="3:4" x14ac:dyDescent="0.25">
      <c r="C363" s="355"/>
      <c r="D363" s="360"/>
    </row>
    <row r="364" spans="3:4" x14ac:dyDescent="0.25">
      <c r="C364" s="355"/>
      <c r="D364" s="360"/>
    </row>
    <row r="365" spans="3:4" x14ac:dyDescent="0.25">
      <c r="C365" s="355"/>
      <c r="D365" s="360"/>
    </row>
    <row r="366" spans="3:4" x14ac:dyDescent="0.25">
      <c r="C366" s="355"/>
      <c r="D366" s="360"/>
    </row>
    <row r="367" spans="3:4" x14ac:dyDescent="0.25">
      <c r="C367" s="355"/>
      <c r="D367" s="360"/>
    </row>
    <row r="368" spans="3:4" x14ac:dyDescent="0.25">
      <c r="C368" s="355"/>
      <c r="D368" s="360"/>
    </row>
    <row r="369" spans="3:4" x14ac:dyDescent="0.25">
      <c r="C369" s="355"/>
      <c r="D369" s="360"/>
    </row>
    <row r="370" spans="3:4" x14ac:dyDescent="0.25">
      <c r="C370" s="355"/>
      <c r="D370" s="360"/>
    </row>
    <row r="371" spans="3:4" x14ac:dyDescent="0.25">
      <c r="C371" s="355"/>
      <c r="D371" s="360"/>
    </row>
    <row r="372" spans="3:4" x14ac:dyDescent="0.25">
      <c r="C372" s="355"/>
      <c r="D372" s="360"/>
    </row>
    <row r="373" spans="3:4" x14ac:dyDescent="0.25">
      <c r="C373" s="355"/>
      <c r="D373" s="360"/>
    </row>
    <row r="374" spans="3:4" x14ac:dyDescent="0.25">
      <c r="C374" s="355"/>
      <c r="D374" s="360"/>
    </row>
    <row r="375" spans="3:4" x14ac:dyDescent="0.25">
      <c r="C375" s="355"/>
      <c r="D375" s="360"/>
    </row>
    <row r="376" spans="3:4" x14ac:dyDescent="0.25">
      <c r="C376" s="355"/>
      <c r="D376" s="360"/>
    </row>
    <row r="377" spans="3:4" x14ac:dyDescent="0.25">
      <c r="C377" s="355"/>
      <c r="D377" s="360"/>
    </row>
    <row r="378" spans="3:4" x14ac:dyDescent="0.25">
      <c r="C378" s="355"/>
      <c r="D378" s="360"/>
    </row>
    <row r="379" spans="3:4" x14ac:dyDescent="0.25">
      <c r="C379" s="355"/>
      <c r="D379" s="360"/>
    </row>
    <row r="380" spans="3:4" x14ac:dyDescent="0.25">
      <c r="C380" s="355"/>
      <c r="D380" s="360"/>
    </row>
    <row r="381" spans="3:4" x14ac:dyDescent="0.25">
      <c r="C381" s="355"/>
      <c r="D381" s="360"/>
    </row>
    <row r="382" spans="3:4" x14ac:dyDescent="0.25">
      <c r="C382" s="355"/>
      <c r="D382" s="360"/>
    </row>
    <row r="383" spans="3:4" x14ac:dyDescent="0.25">
      <c r="C383" s="355"/>
      <c r="D383" s="360"/>
    </row>
    <row r="384" spans="3:4" x14ac:dyDescent="0.25">
      <c r="C384" s="355"/>
      <c r="D384" s="360"/>
    </row>
    <row r="385" spans="3:4" x14ac:dyDescent="0.25">
      <c r="C385" s="355"/>
      <c r="D385" s="360"/>
    </row>
    <row r="386" spans="3:4" x14ac:dyDescent="0.25">
      <c r="C386" s="355"/>
      <c r="D386" s="360"/>
    </row>
    <row r="387" spans="3:4" x14ac:dyDescent="0.25">
      <c r="C387" s="355"/>
      <c r="D387" s="360"/>
    </row>
    <row r="388" spans="3:4" x14ac:dyDescent="0.25">
      <c r="C388" s="355"/>
      <c r="D388" s="360"/>
    </row>
    <row r="389" spans="3:4" x14ac:dyDescent="0.25">
      <c r="C389" s="355"/>
      <c r="D389" s="360"/>
    </row>
    <row r="390" spans="3:4" x14ac:dyDescent="0.25">
      <c r="C390" s="355"/>
      <c r="D390" s="360"/>
    </row>
    <row r="391" spans="3:4" x14ac:dyDescent="0.25">
      <c r="C391" s="355"/>
      <c r="D391" s="360"/>
    </row>
    <row r="392" spans="3:4" x14ac:dyDescent="0.25">
      <c r="C392" s="355"/>
      <c r="D392" s="360"/>
    </row>
    <row r="393" spans="3:4" x14ac:dyDescent="0.25">
      <c r="C393" s="355"/>
      <c r="D393" s="360"/>
    </row>
    <row r="394" spans="3:4" x14ac:dyDescent="0.25">
      <c r="C394" s="355"/>
      <c r="D394" s="360"/>
    </row>
    <row r="395" spans="3:4" x14ac:dyDescent="0.25">
      <c r="C395" s="355"/>
      <c r="D395" s="360"/>
    </row>
    <row r="396" spans="3:4" x14ac:dyDescent="0.25">
      <c r="C396" s="355"/>
      <c r="D396" s="360"/>
    </row>
    <row r="397" spans="3:4" x14ac:dyDescent="0.25">
      <c r="C397" s="355"/>
      <c r="D397" s="360"/>
    </row>
    <row r="398" spans="3:4" x14ac:dyDescent="0.25">
      <c r="C398" s="355"/>
      <c r="D398" s="360"/>
    </row>
    <row r="399" spans="3:4" x14ac:dyDescent="0.25">
      <c r="C399" s="355"/>
      <c r="D399" s="360"/>
    </row>
    <row r="400" spans="3:4" x14ac:dyDescent="0.25">
      <c r="C400" s="355"/>
      <c r="D400" s="360"/>
    </row>
    <row r="401" spans="3:4" x14ac:dyDescent="0.25">
      <c r="C401" s="355"/>
      <c r="D401" s="360"/>
    </row>
    <row r="402" spans="3:4" x14ac:dyDescent="0.25">
      <c r="C402" s="355"/>
      <c r="D402" s="360"/>
    </row>
    <row r="403" spans="3:4" x14ac:dyDescent="0.25">
      <c r="C403" s="355"/>
      <c r="D403" s="360"/>
    </row>
    <row r="404" spans="3:4" x14ac:dyDescent="0.25">
      <c r="C404" s="355"/>
      <c r="D404" s="360"/>
    </row>
    <row r="405" spans="3:4" x14ac:dyDescent="0.25">
      <c r="C405" s="355"/>
      <c r="D405" s="360"/>
    </row>
    <row r="406" spans="3:4" x14ac:dyDescent="0.25">
      <c r="C406" s="355"/>
      <c r="D406" s="360"/>
    </row>
    <row r="407" spans="3:4" x14ac:dyDescent="0.25">
      <c r="C407" s="355"/>
      <c r="D407" s="360"/>
    </row>
    <row r="408" spans="3:4" x14ac:dyDescent="0.25">
      <c r="C408" s="355"/>
      <c r="D408" s="360"/>
    </row>
    <row r="409" spans="3:4" x14ac:dyDescent="0.25">
      <c r="C409" s="355"/>
      <c r="D409" s="360"/>
    </row>
    <row r="410" spans="3:4" x14ac:dyDescent="0.25">
      <c r="C410" s="355"/>
      <c r="D410" s="360"/>
    </row>
    <row r="411" spans="3:4" x14ac:dyDescent="0.25">
      <c r="C411" s="355"/>
      <c r="D411" s="360"/>
    </row>
    <row r="412" spans="3:4" x14ac:dyDescent="0.25">
      <c r="C412" s="355"/>
      <c r="D412" s="360"/>
    </row>
    <row r="413" spans="3:4" x14ac:dyDescent="0.25">
      <c r="C413" s="355"/>
      <c r="D413" s="360"/>
    </row>
    <row r="414" spans="3:4" x14ac:dyDescent="0.25">
      <c r="C414" s="355"/>
      <c r="D414" s="360"/>
    </row>
    <row r="415" spans="3:4" x14ac:dyDescent="0.25">
      <c r="C415" s="355"/>
      <c r="D415" s="360"/>
    </row>
    <row r="416" spans="3:4" x14ac:dyDescent="0.25">
      <c r="C416" s="355"/>
      <c r="D416" s="360"/>
    </row>
    <row r="417" spans="3:4" x14ac:dyDescent="0.25">
      <c r="C417" s="355"/>
      <c r="D417" s="360"/>
    </row>
    <row r="418" spans="3:4" x14ac:dyDescent="0.25">
      <c r="C418" s="355"/>
      <c r="D418" s="360"/>
    </row>
    <row r="419" spans="3:4" x14ac:dyDescent="0.25">
      <c r="C419" s="355"/>
      <c r="D419" s="360"/>
    </row>
    <row r="420" spans="3:4" x14ac:dyDescent="0.25">
      <c r="C420" s="355"/>
      <c r="D420" s="360"/>
    </row>
    <row r="421" spans="3:4" x14ac:dyDescent="0.25">
      <c r="C421" s="355"/>
      <c r="D421" s="360"/>
    </row>
    <row r="422" spans="3:4" x14ac:dyDescent="0.25">
      <c r="C422" s="355"/>
      <c r="D422" s="360"/>
    </row>
    <row r="423" spans="3:4" x14ac:dyDescent="0.25">
      <c r="C423" s="355"/>
      <c r="D423" s="360"/>
    </row>
    <row r="424" spans="3:4" x14ac:dyDescent="0.25">
      <c r="C424" s="355"/>
      <c r="D424" s="360"/>
    </row>
    <row r="425" spans="3:4" x14ac:dyDescent="0.25">
      <c r="C425" s="355"/>
      <c r="D425" s="360"/>
    </row>
    <row r="426" spans="3:4" x14ac:dyDescent="0.25">
      <c r="C426" s="355"/>
      <c r="D426" s="360"/>
    </row>
    <row r="427" spans="3:4" x14ac:dyDescent="0.25">
      <c r="C427" s="355"/>
      <c r="D427" s="360"/>
    </row>
    <row r="428" spans="3:4" x14ac:dyDescent="0.25">
      <c r="C428" s="355"/>
      <c r="D428" s="360"/>
    </row>
    <row r="429" spans="3:4" x14ac:dyDescent="0.25">
      <c r="C429" s="355"/>
      <c r="D429" s="360"/>
    </row>
    <row r="430" spans="3:4" x14ac:dyDescent="0.25">
      <c r="C430" s="355"/>
      <c r="D430" s="360"/>
    </row>
    <row r="431" spans="3:4" x14ac:dyDescent="0.25">
      <c r="C431" s="355"/>
      <c r="D431" s="360"/>
    </row>
    <row r="432" spans="3:4" x14ac:dyDescent="0.25">
      <c r="C432" s="355"/>
      <c r="D432" s="360"/>
    </row>
    <row r="433" spans="3:4" x14ac:dyDescent="0.25">
      <c r="C433" s="355"/>
      <c r="D433" s="360"/>
    </row>
    <row r="434" spans="3:4" x14ac:dyDescent="0.25">
      <c r="C434" s="355"/>
      <c r="D434" s="360"/>
    </row>
    <row r="435" spans="3:4" x14ac:dyDescent="0.25">
      <c r="C435" s="355"/>
      <c r="D435" s="360"/>
    </row>
    <row r="436" spans="3:4" x14ac:dyDescent="0.25">
      <c r="C436" s="355"/>
      <c r="D436" s="360"/>
    </row>
    <row r="437" spans="3:4" x14ac:dyDescent="0.25">
      <c r="C437" s="355"/>
      <c r="D437" s="360"/>
    </row>
    <row r="438" spans="3:4" x14ac:dyDescent="0.25">
      <c r="C438" s="355"/>
      <c r="D438" s="360"/>
    </row>
    <row r="439" spans="3:4" x14ac:dyDescent="0.25">
      <c r="C439" s="355"/>
      <c r="D439" s="360"/>
    </row>
    <row r="440" spans="3:4" x14ac:dyDescent="0.25">
      <c r="C440" s="355"/>
      <c r="D440" s="360"/>
    </row>
    <row r="441" spans="3:4" x14ac:dyDescent="0.25">
      <c r="C441" s="355"/>
      <c r="D441" s="360"/>
    </row>
    <row r="442" spans="3:4" x14ac:dyDescent="0.25">
      <c r="C442" s="355"/>
      <c r="D442" s="360"/>
    </row>
    <row r="443" spans="3:4" x14ac:dyDescent="0.25">
      <c r="C443" s="355"/>
      <c r="D443" s="360"/>
    </row>
    <row r="444" spans="3:4" x14ac:dyDescent="0.25">
      <c r="C444" s="355"/>
      <c r="D444" s="360"/>
    </row>
    <row r="445" spans="3:4" x14ac:dyDescent="0.25">
      <c r="C445" s="355"/>
      <c r="D445" s="360"/>
    </row>
    <row r="446" spans="3:4" x14ac:dyDescent="0.25">
      <c r="C446" s="355"/>
      <c r="D446" s="360"/>
    </row>
    <row r="447" spans="3:4" x14ac:dyDescent="0.25">
      <c r="C447" s="355"/>
      <c r="D447" s="360"/>
    </row>
    <row r="448" spans="3:4" x14ac:dyDescent="0.25">
      <c r="C448" s="355"/>
      <c r="D448" s="360"/>
    </row>
    <row r="449" spans="3:4" x14ac:dyDescent="0.25">
      <c r="C449" s="355"/>
      <c r="D449" s="360"/>
    </row>
    <row r="450" spans="3:4" x14ac:dyDescent="0.25">
      <c r="C450" s="355"/>
      <c r="D450" s="360"/>
    </row>
    <row r="451" spans="3:4" x14ac:dyDescent="0.25">
      <c r="C451" s="355"/>
      <c r="D451" s="360"/>
    </row>
    <row r="452" spans="3:4" x14ac:dyDescent="0.25">
      <c r="C452" s="355"/>
      <c r="D452" s="360"/>
    </row>
    <row r="453" spans="3:4" x14ac:dyDescent="0.25">
      <c r="C453" s="355"/>
      <c r="D453" s="360"/>
    </row>
    <row r="454" spans="3:4" x14ac:dyDescent="0.25">
      <c r="C454" s="355"/>
      <c r="D454" s="360"/>
    </row>
    <row r="455" spans="3:4" x14ac:dyDescent="0.25">
      <c r="C455" s="355"/>
      <c r="D455" s="360"/>
    </row>
    <row r="456" spans="3:4" x14ac:dyDescent="0.25">
      <c r="C456" s="355"/>
      <c r="D456" s="360"/>
    </row>
    <row r="457" spans="3:4" x14ac:dyDescent="0.25">
      <c r="C457" s="355"/>
      <c r="D457" s="360"/>
    </row>
    <row r="458" spans="3:4" x14ac:dyDescent="0.25">
      <c r="C458" s="355"/>
      <c r="D458" s="360"/>
    </row>
    <row r="459" spans="3:4" x14ac:dyDescent="0.25">
      <c r="C459" s="355"/>
      <c r="D459" s="360"/>
    </row>
    <row r="460" spans="3:4" x14ac:dyDescent="0.25">
      <c r="C460" s="355"/>
      <c r="D460" s="360"/>
    </row>
    <row r="461" spans="3:4" x14ac:dyDescent="0.25">
      <c r="C461" s="355"/>
      <c r="D461" s="360"/>
    </row>
    <row r="462" spans="3:4" x14ac:dyDescent="0.25">
      <c r="C462" s="355"/>
      <c r="D462" s="360"/>
    </row>
    <row r="463" spans="3:4" x14ac:dyDescent="0.25">
      <c r="C463" s="355"/>
      <c r="D463" s="360"/>
    </row>
    <row r="464" spans="3:4" x14ac:dyDescent="0.25">
      <c r="C464" s="355"/>
      <c r="D464" s="360"/>
    </row>
    <row r="465" spans="3:4" x14ac:dyDescent="0.25">
      <c r="C465" s="355"/>
      <c r="D465" s="360"/>
    </row>
    <row r="466" spans="3:4" x14ac:dyDescent="0.25">
      <c r="C466" s="355"/>
      <c r="D466" s="360"/>
    </row>
    <row r="467" spans="3:4" x14ac:dyDescent="0.25">
      <c r="C467" s="355"/>
      <c r="D467" s="360"/>
    </row>
    <row r="468" spans="3:4" x14ac:dyDescent="0.25">
      <c r="C468" s="355"/>
      <c r="D468" s="360"/>
    </row>
    <row r="469" spans="3:4" x14ac:dyDescent="0.25">
      <c r="C469" s="355"/>
      <c r="D469" s="360"/>
    </row>
    <row r="470" spans="3:4" x14ac:dyDescent="0.25">
      <c r="C470" s="355"/>
      <c r="D470" s="360"/>
    </row>
    <row r="471" spans="3:4" x14ac:dyDescent="0.25">
      <c r="C471" s="355"/>
      <c r="D471" s="360"/>
    </row>
    <row r="472" spans="3:4" x14ac:dyDescent="0.25">
      <c r="C472" s="355"/>
      <c r="D472" s="360"/>
    </row>
    <row r="473" spans="3:4" x14ac:dyDescent="0.25">
      <c r="C473" s="355"/>
      <c r="D473" s="360"/>
    </row>
    <row r="474" spans="3:4" x14ac:dyDescent="0.25">
      <c r="C474" s="355"/>
      <c r="D474" s="360"/>
    </row>
    <row r="475" spans="3:4" x14ac:dyDescent="0.25">
      <c r="C475" s="355"/>
      <c r="D475" s="360"/>
    </row>
    <row r="476" spans="3:4" x14ac:dyDescent="0.25">
      <c r="C476" s="355"/>
      <c r="D476" s="360"/>
    </row>
    <row r="477" spans="3:4" x14ac:dyDescent="0.25">
      <c r="C477" s="355"/>
      <c r="D477" s="360"/>
    </row>
    <row r="478" spans="3:4" x14ac:dyDescent="0.25">
      <c r="C478" s="355"/>
      <c r="D478" s="360"/>
    </row>
    <row r="479" spans="3:4" x14ac:dyDescent="0.25">
      <c r="C479" s="355"/>
      <c r="D479" s="360"/>
    </row>
    <row r="480" spans="3:4" x14ac:dyDescent="0.25">
      <c r="C480" s="355"/>
      <c r="D480" s="360"/>
    </row>
    <row r="481" spans="3:4" x14ac:dyDescent="0.25">
      <c r="C481" s="355"/>
      <c r="D481" s="360"/>
    </row>
    <row r="482" spans="3:4" x14ac:dyDescent="0.25">
      <c r="C482" s="355"/>
      <c r="D482" s="360"/>
    </row>
    <row r="483" spans="3:4" x14ac:dyDescent="0.25">
      <c r="C483" s="355"/>
      <c r="D483" s="360"/>
    </row>
    <row r="484" spans="3:4" x14ac:dyDescent="0.25">
      <c r="C484" s="355"/>
      <c r="D484" s="360"/>
    </row>
    <row r="485" spans="3:4" x14ac:dyDescent="0.25">
      <c r="C485" s="355"/>
      <c r="D485" s="360"/>
    </row>
    <row r="486" spans="3:4" x14ac:dyDescent="0.25">
      <c r="C486" s="355"/>
      <c r="D486" s="360"/>
    </row>
    <row r="487" spans="3:4" x14ac:dyDescent="0.25">
      <c r="C487" s="355"/>
      <c r="D487" s="360"/>
    </row>
    <row r="488" spans="3:4" x14ac:dyDescent="0.25">
      <c r="C488" s="355"/>
      <c r="D488" s="360"/>
    </row>
    <row r="489" spans="3:4" x14ac:dyDescent="0.25">
      <c r="C489" s="355"/>
      <c r="D489" s="360"/>
    </row>
    <row r="490" spans="3:4" x14ac:dyDescent="0.25">
      <c r="C490" s="355"/>
      <c r="D490" s="360"/>
    </row>
    <row r="491" spans="3:4" x14ac:dyDescent="0.25">
      <c r="C491" s="355"/>
      <c r="D491" s="360"/>
    </row>
    <row r="492" spans="3:4" x14ac:dyDescent="0.25">
      <c r="C492" s="355"/>
      <c r="D492" s="360"/>
    </row>
    <row r="493" spans="3:4" x14ac:dyDescent="0.25">
      <c r="C493" s="355"/>
      <c r="D493" s="360"/>
    </row>
    <row r="494" spans="3:4" x14ac:dyDescent="0.25">
      <c r="C494" s="355"/>
      <c r="D494" s="360"/>
    </row>
    <row r="495" spans="3:4" x14ac:dyDescent="0.25">
      <c r="C495" s="355"/>
      <c r="D495" s="360"/>
    </row>
    <row r="496" spans="3:4" x14ac:dyDescent="0.25">
      <c r="C496" s="355"/>
      <c r="D496" s="360"/>
    </row>
    <row r="497" spans="3:4" x14ac:dyDescent="0.25">
      <c r="C497" s="355"/>
      <c r="D497" s="360"/>
    </row>
    <row r="498" spans="3:4" x14ac:dyDescent="0.25">
      <c r="C498" s="355"/>
      <c r="D498" s="360"/>
    </row>
    <row r="499" spans="3:4" x14ac:dyDescent="0.25">
      <c r="C499" s="355"/>
      <c r="D499" s="360"/>
    </row>
    <row r="500" spans="3:4" x14ac:dyDescent="0.25">
      <c r="C500" s="355"/>
      <c r="D500" s="360"/>
    </row>
    <row r="501" spans="3:4" x14ac:dyDescent="0.25">
      <c r="C501" s="355"/>
      <c r="D501" s="360"/>
    </row>
    <row r="502" spans="3:4" x14ac:dyDescent="0.25">
      <c r="C502" s="355"/>
      <c r="D502" s="360"/>
    </row>
    <row r="503" spans="3:4" x14ac:dyDescent="0.25">
      <c r="C503" s="355"/>
      <c r="D503" s="360"/>
    </row>
    <row r="504" spans="3:4" x14ac:dyDescent="0.25">
      <c r="C504" s="355"/>
      <c r="D504" s="360"/>
    </row>
    <row r="505" spans="3:4" x14ac:dyDescent="0.25">
      <c r="C505" s="355"/>
      <c r="D505" s="360"/>
    </row>
    <row r="506" spans="3:4" x14ac:dyDescent="0.25">
      <c r="C506" s="355"/>
      <c r="D506" s="360"/>
    </row>
    <row r="507" spans="3:4" x14ac:dyDescent="0.25">
      <c r="C507" s="355"/>
      <c r="D507" s="360"/>
    </row>
    <row r="508" spans="3:4" x14ac:dyDescent="0.25">
      <c r="C508" s="355"/>
      <c r="D508" s="360"/>
    </row>
    <row r="509" spans="3:4" x14ac:dyDescent="0.25">
      <c r="C509" s="355"/>
      <c r="D509" s="360"/>
    </row>
    <row r="510" spans="3:4" x14ac:dyDescent="0.25">
      <c r="C510" s="355"/>
      <c r="D510" s="360"/>
    </row>
    <row r="511" spans="3:4" x14ac:dyDescent="0.25">
      <c r="C511" s="355"/>
      <c r="D511" s="360"/>
    </row>
    <row r="512" spans="3:4" x14ac:dyDescent="0.25">
      <c r="C512" s="355"/>
      <c r="D512" s="360"/>
    </row>
    <row r="513" spans="3:4" x14ac:dyDescent="0.25">
      <c r="C513" s="355"/>
      <c r="D513" s="360"/>
    </row>
    <row r="514" spans="3:4" x14ac:dyDescent="0.25">
      <c r="C514" s="355"/>
      <c r="D514" s="360"/>
    </row>
    <row r="515" spans="3:4" x14ac:dyDescent="0.25">
      <c r="C515" s="355"/>
      <c r="D515" s="360"/>
    </row>
    <row r="516" spans="3:4" x14ac:dyDescent="0.25">
      <c r="C516" s="355"/>
      <c r="D516" s="360"/>
    </row>
    <row r="517" spans="3:4" x14ac:dyDescent="0.25">
      <c r="C517" s="355"/>
      <c r="D517" s="360"/>
    </row>
    <row r="518" spans="3:4" x14ac:dyDescent="0.25">
      <c r="C518" s="355"/>
      <c r="D518" s="360"/>
    </row>
    <row r="519" spans="3:4" x14ac:dyDescent="0.25">
      <c r="C519" s="355"/>
      <c r="D519" s="360"/>
    </row>
    <row r="520" spans="3:4" x14ac:dyDescent="0.25">
      <c r="C520" s="355"/>
      <c r="D520" s="360"/>
    </row>
    <row r="521" spans="3:4" x14ac:dyDescent="0.25">
      <c r="C521" s="355"/>
      <c r="D521" s="360"/>
    </row>
    <row r="522" spans="3:4" x14ac:dyDescent="0.25">
      <c r="C522" s="355"/>
      <c r="D522" s="360"/>
    </row>
    <row r="523" spans="3:4" x14ac:dyDescent="0.25">
      <c r="C523" s="355"/>
      <c r="D523" s="360"/>
    </row>
    <row r="524" spans="3:4" x14ac:dyDescent="0.25">
      <c r="C524" s="355"/>
      <c r="D524" s="360"/>
    </row>
    <row r="525" spans="3:4" x14ac:dyDescent="0.25">
      <c r="C525" s="355"/>
      <c r="D525" s="360"/>
    </row>
    <row r="526" spans="3:4" x14ac:dyDescent="0.25">
      <c r="C526" s="355"/>
      <c r="D526" s="360"/>
    </row>
    <row r="527" spans="3:4" x14ac:dyDescent="0.25">
      <c r="C527" s="355"/>
      <c r="D527" s="360"/>
    </row>
    <row r="528" spans="3:4" x14ac:dyDescent="0.25">
      <c r="C528" s="355"/>
      <c r="D528" s="360"/>
    </row>
    <row r="529" spans="3:4" x14ac:dyDescent="0.25">
      <c r="C529" s="355"/>
      <c r="D529" s="360"/>
    </row>
    <row r="530" spans="3:4" x14ac:dyDescent="0.25">
      <c r="C530" s="355"/>
      <c r="D530" s="360"/>
    </row>
    <row r="531" spans="3:4" x14ac:dyDescent="0.25">
      <c r="C531" s="355"/>
      <c r="D531" s="360"/>
    </row>
    <row r="532" spans="3:4" x14ac:dyDescent="0.25">
      <c r="C532" s="355"/>
      <c r="D532" s="360"/>
    </row>
    <row r="533" spans="3:4" x14ac:dyDescent="0.25">
      <c r="C533" s="355"/>
      <c r="D533" s="360"/>
    </row>
    <row r="534" spans="3:4" x14ac:dyDescent="0.25">
      <c r="C534" s="355"/>
      <c r="D534" s="360"/>
    </row>
    <row r="535" spans="3:4" x14ac:dyDescent="0.25">
      <c r="C535" s="355"/>
      <c r="D535" s="360"/>
    </row>
    <row r="536" spans="3:4" x14ac:dyDescent="0.25">
      <c r="C536" s="355"/>
      <c r="D536" s="360"/>
    </row>
    <row r="537" spans="3:4" x14ac:dyDescent="0.25">
      <c r="C537" s="355"/>
      <c r="D537" s="360"/>
    </row>
    <row r="538" spans="3:4" x14ac:dyDescent="0.25">
      <c r="C538" s="355"/>
      <c r="D538" s="360"/>
    </row>
    <row r="539" spans="3:4" x14ac:dyDescent="0.25">
      <c r="C539" s="355"/>
      <c r="D539" s="360"/>
    </row>
    <row r="540" spans="3:4" x14ac:dyDescent="0.25">
      <c r="C540" s="355"/>
      <c r="D540" s="360"/>
    </row>
    <row r="541" spans="3:4" x14ac:dyDescent="0.25">
      <c r="C541" s="355"/>
      <c r="D541" s="360"/>
    </row>
    <row r="542" spans="3:4" x14ac:dyDescent="0.25">
      <c r="C542" s="355"/>
      <c r="D542" s="360"/>
    </row>
    <row r="543" spans="3:4" x14ac:dyDescent="0.25">
      <c r="C543" s="355"/>
      <c r="D543" s="360"/>
    </row>
    <row r="544" spans="3:4" x14ac:dyDescent="0.25">
      <c r="C544" s="355"/>
      <c r="D544" s="360"/>
    </row>
    <row r="545" spans="3:4" x14ac:dyDescent="0.25">
      <c r="C545" s="355"/>
      <c r="D545" s="360"/>
    </row>
    <row r="546" spans="3:4" x14ac:dyDescent="0.25">
      <c r="C546" s="355"/>
      <c r="D546" s="360"/>
    </row>
    <row r="547" spans="3:4" x14ac:dyDescent="0.25">
      <c r="C547" s="355"/>
      <c r="D547" s="360"/>
    </row>
    <row r="548" spans="3:4" x14ac:dyDescent="0.25">
      <c r="C548" s="355"/>
      <c r="D548" s="360"/>
    </row>
    <row r="549" spans="3:4" x14ac:dyDescent="0.25">
      <c r="C549" s="355"/>
      <c r="D549" s="360"/>
    </row>
    <row r="550" spans="3:4" x14ac:dyDescent="0.25">
      <c r="C550" s="355"/>
      <c r="D550" s="360"/>
    </row>
    <row r="551" spans="3:4" x14ac:dyDescent="0.25">
      <c r="C551" s="355"/>
      <c r="D551" s="360"/>
    </row>
    <row r="552" spans="3:4" x14ac:dyDescent="0.25">
      <c r="C552" s="355"/>
      <c r="D552" s="360"/>
    </row>
    <row r="553" spans="3:4" x14ac:dyDescent="0.25">
      <c r="C553" s="355"/>
      <c r="D553" s="360"/>
    </row>
    <row r="554" spans="3:4" x14ac:dyDescent="0.25">
      <c r="C554" s="355"/>
      <c r="D554" s="360"/>
    </row>
    <row r="555" spans="3:4" x14ac:dyDescent="0.25">
      <c r="C555" s="355"/>
      <c r="D555" s="360"/>
    </row>
    <row r="556" spans="3:4" x14ac:dyDescent="0.25">
      <c r="C556" s="355"/>
      <c r="D556" s="360"/>
    </row>
    <row r="557" spans="3:4" x14ac:dyDescent="0.25">
      <c r="C557" s="355"/>
      <c r="D557" s="360"/>
    </row>
    <row r="558" spans="3:4" x14ac:dyDescent="0.25">
      <c r="C558" s="355"/>
      <c r="D558" s="360"/>
    </row>
    <row r="559" spans="3:4" x14ac:dyDescent="0.25">
      <c r="C559" s="355"/>
      <c r="D559" s="360"/>
    </row>
    <row r="560" spans="3:4" x14ac:dyDescent="0.25">
      <c r="C560" s="355"/>
      <c r="D560" s="360"/>
    </row>
    <row r="561" spans="3:4" x14ac:dyDescent="0.25">
      <c r="C561" s="355"/>
      <c r="D561" s="360"/>
    </row>
    <row r="562" spans="3:4" x14ac:dyDescent="0.25">
      <c r="C562" s="355"/>
      <c r="D562" s="360"/>
    </row>
    <row r="563" spans="3:4" x14ac:dyDescent="0.25">
      <c r="C563" s="355"/>
      <c r="D563" s="360"/>
    </row>
    <row r="564" spans="3:4" x14ac:dyDescent="0.25">
      <c r="C564" s="355"/>
      <c r="D564" s="360"/>
    </row>
    <row r="565" spans="3:4" x14ac:dyDescent="0.25">
      <c r="C565" s="355"/>
      <c r="D565" s="360"/>
    </row>
    <row r="566" spans="3:4" x14ac:dyDescent="0.25">
      <c r="C566" s="355"/>
      <c r="D566" s="360"/>
    </row>
    <row r="567" spans="3:4" x14ac:dyDescent="0.25">
      <c r="C567" s="355"/>
      <c r="D567" s="360"/>
    </row>
    <row r="568" spans="3:4" x14ac:dyDescent="0.25">
      <c r="C568" s="355"/>
      <c r="D568" s="360"/>
    </row>
    <row r="569" spans="3:4" x14ac:dyDescent="0.25">
      <c r="C569" s="355"/>
      <c r="D569" s="360"/>
    </row>
    <row r="570" spans="3:4" x14ac:dyDescent="0.25">
      <c r="C570" s="355"/>
      <c r="D570" s="360"/>
    </row>
    <row r="571" spans="3:4" x14ac:dyDescent="0.25">
      <c r="C571" s="355"/>
      <c r="D571" s="360"/>
    </row>
    <row r="572" spans="3:4" x14ac:dyDescent="0.25">
      <c r="C572" s="355"/>
      <c r="D572" s="360"/>
    </row>
    <row r="573" spans="3:4" x14ac:dyDescent="0.25">
      <c r="C573" s="355"/>
      <c r="D573" s="360"/>
    </row>
    <row r="574" spans="3:4" x14ac:dyDescent="0.25">
      <c r="C574" s="355"/>
      <c r="D574" s="360"/>
    </row>
    <row r="575" spans="3:4" x14ac:dyDescent="0.25">
      <c r="C575" s="355"/>
      <c r="D575" s="360"/>
    </row>
    <row r="576" spans="3:4" x14ac:dyDescent="0.25">
      <c r="C576" s="355"/>
      <c r="D576" s="360"/>
    </row>
    <row r="577" spans="3:4" x14ac:dyDescent="0.25">
      <c r="C577" s="355"/>
      <c r="D577" s="360"/>
    </row>
    <row r="578" spans="3:4" x14ac:dyDescent="0.25">
      <c r="C578" s="355"/>
      <c r="D578" s="360"/>
    </row>
    <row r="579" spans="3:4" x14ac:dyDescent="0.25">
      <c r="C579" s="355"/>
      <c r="D579" s="360"/>
    </row>
    <row r="580" spans="3:4" x14ac:dyDescent="0.25">
      <c r="C580" s="355"/>
      <c r="D580" s="360"/>
    </row>
    <row r="581" spans="3:4" x14ac:dyDescent="0.25">
      <c r="C581" s="355"/>
      <c r="D581" s="360"/>
    </row>
    <row r="582" spans="3:4" x14ac:dyDescent="0.25">
      <c r="C582" s="355"/>
      <c r="D582" s="360"/>
    </row>
    <row r="583" spans="3:4" x14ac:dyDescent="0.25">
      <c r="C583" s="355"/>
      <c r="D583" s="360"/>
    </row>
    <row r="584" spans="3:4" x14ac:dyDescent="0.25">
      <c r="C584" s="355"/>
      <c r="D584" s="360"/>
    </row>
    <row r="585" spans="3:4" x14ac:dyDescent="0.25">
      <c r="C585" s="355"/>
      <c r="D585" s="360"/>
    </row>
    <row r="586" spans="3:4" x14ac:dyDescent="0.25">
      <c r="C586" s="355"/>
      <c r="D586" s="360"/>
    </row>
    <row r="587" spans="3:4" x14ac:dyDescent="0.25">
      <c r="C587" s="355"/>
      <c r="D587" s="360"/>
    </row>
    <row r="588" spans="3:4" x14ac:dyDescent="0.25">
      <c r="C588" s="355"/>
      <c r="D588" s="360"/>
    </row>
    <row r="589" spans="3:4" x14ac:dyDescent="0.25">
      <c r="C589" s="355"/>
      <c r="D589" s="360"/>
    </row>
    <row r="590" spans="3:4" x14ac:dyDescent="0.25">
      <c r="C590" s="355"/>
      <c r="D590" s="360"/>
    </row>
    <row r="591" spans="3:4" x14ac:dyDescent="0.25">
      <c r="C591" s="355"/>
      <c r="D591" s="360"/>
    </row>
    <row r="592" spans="3:4" x14ac:dyDescent="0.25">
      <c r="C592" s="355"/>
      <c r="D592" s="360"/>
    </row>
    <row r="593" spans="3:4" x14ac:dyDescent="0.25">
      <c r="C593" s="355"/>
      <c r="D593" s="360"/>
    </row>
    <row r="594" spans="3:4" x14ac:dyDescent="0.25">
      <c r="C594" s="355"/>
      <c r="D594" s="360"/>
    </row>
    <row r="595" spans="3:4" x14ac:dyDescent="0.25">
      <c r="C595" s="355"/>
      <c r="D595" s="360"/>
    </row>
    <row r="596" spans="3:4" x14ac:dyDescent="0.25">
      <c r="C596" s="355"/>
      <c r="D596" s="360"/>
    </row>
    <row r="597" spans="3:4" x14ac:dyDescent="0.25">
      <c r="C597" s="355"/>
      <c r="D597" s="360"/>
    </row>
    <row r="598" spans="3:4" x14ac:dyDescent="0.25">
      <c r="C598" s="355"/>
      <c r="D598" s="360"/>
    </row>
    <row r="599" spans="3:4" x14ac:dyDescent="0.25">
      <c r="C599" s="355"/>
      <c r="D599" s="360"/>
    </row>
    <row r="600" spans="3:4" x14ac:dyDescent="0.25">
      <c r="C600" s="355"/>
      <c r="D600" s="360"/>
    </row>
    <row r="601" spans="3:4" x14ac:dyDescent="0.25">
      <c r="C601" s="355"/>
      <c r="D601" s="360"/>
    </row>
    <row r="602" spans="3:4" x14ac:dyDescent="0.25">
      <c r="C602" s="355"/>
      <c r="D602" s="360"/>
    </row>
    <row r="603" spans="3:4" x14ac:dyDescent="0.25">
      <c r="C603" s="355"/>
      <c r="D603" s="360"/>
    </row>
    <row r="604" spans="3:4" x14ac:dyDescent="0.25">
      <c r="C604" s="355"/>
      <c r="D604" s="360"/>
    </row>
    <row r="605" spans="3:4" x14ac:dyDescent="0.25">
      <c r="C605" s="355"/>
      <c r="D605" s="360"/>
    </row>
    <row r="606" spans="3:4" x14ac:dyDescent="0.25">
      <c r="C606" s="355"/>
      <c r="D606" s="360"/>
    </row>
    <row r="607" spans="3:4" x14ac:dyDescent="0.25">
      <c r="C607" s="355"/>
      <c r="D607" s="360"/>
    </row>
    <row r="608" spans="3:4" x14ac:dyDescent="0.25">
      <c r="C608" s="355"/>
      <c r="D608" s="360"/>
    </row>
    <row r="609" spans="3:4" x14ac:dyDescent="0.25">
      <c r="C609" s="355"/>
      <c r="D609" s="360"/>
    </row>
    <row r="610" spans="3:4" x14ac:dyDescent="0.25">
      <c r="C610" s="355"/>
      <c r="D610" s="360"/>
    </row>
    <row r="611" spans="3:4" x14ac:dyDescent="0.25">
      <c r="C611" s="355"/>
      <c r="D611" s="360"/>
    </row>
    <row r="612" spans="3:4" x14ac:dyDescent="0.25">
      <c r="C612" s="355"/>
      <c r="D612" s="360"/>
    </row>
    <row r="613" spans="3:4" x14ac:dyDescent="0.25">
      <c r="C613" s="355"/>
      <c r="D613" s="360"/>
    </row>
    <row r="614" spans="3:4" x14ac:dyDescent="0.25">
      <c r="C614" s="355"/>
      <c r="D614" s="360"/>
    </row>
    <row r="615" spans="3:4" x14ac:dyDescent="0.25">
      <c r="C615" s="355"/>
      <c r="D615" s="360"/>
    </row>
    <row r="616" spans="3:4" x14ac:dyDescent="0.25">
      <c r="C616" s="355"/>
      <c r="D616" s="360"/>
    </row>
    <row r="617" spans="3:4" x14ac:dyDescent="0.25">
      <c r="C617" s="355"/>
      <c r="D617" s="360"/>
    </row>
    <row r="618" spans="3:4" x14ac:dyDescent="0.25">
      <c r="C618" s="355"/>
      <c r="D618" s="360"/>
    </row>
    <row r="619" spans="3:4" x14ac:dyDescent="0.25">
      <c r="C619" s="355"/>
      <c r="D619" s="360"/>
    </row>
    <row r="620" spans="3:4" x14ac:dyDescent="0.25">
      <c r="C620" s="355"/>
      <c r="D620" s="360"/>
    </row>
    <row r="621" spans="3:4" x14ac:dyDescent="0.25">
      <c r="C621" s="355"/>
      <c r="D621" s="360"/>
    </row>
    <row r="622" spans="3:4" x14ac:dyDescent="0.25">
      <c r="C622" s="355"/>
      <c r="D622" s="360"/>
    </row>
    <row r="623" spans="3:4" x14ac:dyDescent="0.25">
      <c r="C623" s="355"/>
      <c r="D623" s="360"/>
    </row>
    <row r="624" spans="3:4" x14ac:dyDescent="0.25">
      <c r="C624" s="355"/>
      <c r="D624" s="360"/>
    </row>
    <row r="625" spans="3:4" x14ac:dyDescent="0.25">
      <c r="C625" s="355"/>
      <c r="D625" s="360"/>
    </row>
    <row r="626" spans="3:4" x14ac:dyDescent="0.25">
      <c r="C626" s="355"/>
      <c r="D626" s="360"/>
    </row>
    <row r="627" spans="3:4" x14ac:dyDescent="0.25">
      <c r="C627" s="355"/>
      <c r="D627" s="360"/>
    </row>
    <row r="628" spans="3:4" x14ac:dyDescent="0.25">
      <c r="C628" s="355"/>
      <c r="D628" s="360"/>
    </row>
    <row r="629" spans="3:4" x14ac:dyDescent="0.25">
      <c r="C629" s="355"/>
      <c r="D629" s="360"/>
    </row>
    <row r="630" spans="3:4" x14ac:dyDescent="0.25">
      <c r="C630" s="355"/>
      <c r="D630" s="360"/>
    </row>
    <row r="631" spans="3:4" x14ac:dyDescent="0.25">
      <c r="C631" s="355"/>
      <c r="D631" s="360"/>
    </row>
    <row r="632" spans="3:4" x14ac:dyDescent="0.25">
      <c r="C632" s="355"/>
      <c r="D632" s="360"/>
    </row>
    <row r="633" spans="3:4" x14ac:dyDescent="0.25">
      <c r="C633" s="355"/>
      <c r="D633" s="360"/>
    </row>
    <row r="634" spans="3:4" x14ac:dyDescent="0.25">
      <c r="C634" s="355"/>
      <c r="D634" s="360"/>
    </row>
    <row r="635" spans="3:4" x14ac:dyDescent="0.25">
      <c r="C635" s="355"/>
      <c r="D635" s="360"/>
    </row>
    <row r="636" spans="3:4" x14ac:dyDescent="0.25">
      <c r="C636" s="355"/>
      <c r="D636" s="360"/>
    </row>
    <row r="637" spans="3:4" x14ac:dyDescent="0.25">
      <c r="C637" s="355"/>
      <c r="D637" s="360"/>
    </row>
    <row r="638" spans="3:4" x14ac:dyDescent="0.25">
      <c r="C638" s="355"/>
      <c r="D638" s="360"/>
    </row>
    <row r="639" spans="3:4" x14ac:dyDescent="0.25">
      <c r="C639" s="355"/>
      <c r="D639" s="360"/>
    </row>
    <row r="640" spans="3:4" x14ac:dyDescent="0.25">
      <c r="C640" s="355"/>
      <c r="D640" s="360"/>
    </row>
    <row r="641" spans="3:4" x14ac:dyDescent="0.25">
      <c r="C641" s="355"/>
      <c r="D641" s="360"/>
    </row>
    <row r="642" spans="3:4" x14ac:dyDescent="0.25">
      <c r="C642" s="355"/>
      <c r="D642" s="360"/>
    </row>
    <row r="643" spans="3:4" x14ac:dyDescent="0.25">
      <c r="C643" s="355"/>
      <c r="D643" s="360"/>
    </row>
    <row r="644" spans="3:4" x14ac:dyDescent="0.25">
      <c r="C644" s="355"/>
      <c r="D644" s="360"/>
    </row>
    <row r="645" spans="3:4" x14ac:dyDescent="0.25">
      <c r="C645" s="355"/>
      <c r="D645" s="360"/>
    </row>
    <row r="646" spans="3:4" x14ac:dyDescent="0.25">
      <c r="C646" s="355"/>
      <c r="D646" s="360"/>
    </row>
    <row r="647" spans="3:4" x14ac:dyDescent="0.25">
      <c r="C647" s="355"/>
      <c r="D647" s="360"/>
    </row>
    <row r="648" spans="3:4" x14ac:dyDescent="0.25">
      <c r="C648" s="355"/>
      <c r="D648" s="360"/>
    </row>
    <row r="649" spans="3:4" x14ac:dyDescent="0.25">
      <c r="C649" s="355"/>
      <c r="D649" s="360"/>
    </row>
    <row r="650" spans="3:4" x14ac:dyDescent="0.25">
      <c r="C650" s="355"/>
      <c r="D650" s="360"/>
    </row>
    <row r="651" spans="3:4" x14ac:dyDescent="0.25">
      <c r="C651" s="355"/>
      <c r="D651" s="360"/>
    </row>
    <row r="652" spans="3:4" x14ac:dyDescent="0.25">
      <c r="C652" s="355"/>
      <c r="D652" s="360"/>
    </row>
    <row r="653" spans="3:4" x14ac:dyDescent="0.25">
      <c r="C653" s="355"/>
      <c r="D653" s="360"/>
    </row>
    <row r="654" spans="3:4" x14ac:dyDescent="0.25">
      <c r="C654" s="355"/>
      <c r="D654" s="360"/>
    </row>
    <row r="655" spans="3:4" x14ac:dyDescent="0.25">
      <c r="C655" s="355"/>
      <c r="D655" s="360"/>
    </row>
    <row r="656" spans="3:4" x14ac:dyDescent="0.25">
      <c r="C656" s="355"/>
      <c r="D656" s="360"/>
    </row>
    <row r="657" spans="3:4" x14ac:dyDescent="0.25">
      <c r="C657" s="355"/>
      <c r="D657" s="360"/>
    </row>
    <row r="658" spans="3:4" x14ac:dyDescent="0.25">
      <c r="C658" s="355"/>
      <c r="D658" s="360"/>
    </row>
    <row r="659" spans="3:4" x14ac:dyDescent="0.25">
      <c r="C659" s="355"/>
      <c r="D659" s="360"/>
    </row>
    <row r="660" spans="3:4" x14ac:dyDescent="0.25">
      <c r="C660" s="355"/>
      <c r="D660" s="360"/>
    </row>
    <row r="661" spans="3:4" x14ac:dyDescent="0.25">
      <c r="C661" s="355"/>
      <c r="D661" s="360"/>
    </row>
    <row r="662" spans="3:4" x14ac:dyDescent="0.25">
      <c r="C662" s="355"/>
      <c r="D662" s="360"/>
    </row>
    <row r="663" spans="3:4" x14ac:dyDescent="0.25">
      <c r="C663" s="355"/>
      <c r="D663" s="360"/>
    </row>
    <row r="664" spans="3:4" x14ac:dyDescent="0.25">
      <c r="C664" s="355"/>
      <c r="D664" s="360"/>
    </row>
    <row r="665" spans="3:4" x14ac:dyDescent="0.25">
      <c r="C665" s="355"/>
      <c r="D665" s="360"/>
    </row>
    <row r="666" spans="3:4" x14ac:dyDescent="0.25">
      <c r="C666" s="355"/>
      <c r="D666" s="360"/>
    </row>
    <row r="667" spans="3:4" x14ac:dyDescent="0.25">
      <c r="C667" s="355"/>
      <c r="D667" s="360"/>
    </row>
    <row r="668" spans="3:4" x14ac:dyDescent="0.25">
      <c r="C668" s="355"/>
      <c r="D668" s="360"/>
    </row>
    <row r="669" spans="3:4" x14ac:dyDescent="0.25">
      <c r="C669" s="355"/>
      <c r="D669" s="360"/>
    </row>
    <row r="670" spans="3:4" x14ac:dyDescent="0.25">
      <c r="C670" s="355"/>
      <c r="D670" s="360"/>
    </row>
    <row r="671" spans="3:4" x14ac:dyDescent="0.25">
      <c r="C671" s="355"/>
      <c r="D671" s="360"/>
    </row>
    <row r="672" spans="3:4" x14ac:dyDescent="0.25">
      <c r="C672" s="355"/>
      <c r="D672" s="360"/>
    </row>
    <row r="673" spans="3:4" x14ac:dyDescent="0.25">
      <c r="C673" s="355"/>
      <c r="D673" s="360"/>
    </row>
    <row r="674" spans="3:4" x14ac:dyDescent="0.25">
      <c r="C674" s="355"/>
      <c r="D674" s="360"/>
    </row>
    <row r="675" spans="3:4" x14ac:dyDescent="0.25">
      <c r="C675" s="355"/>
    </row>
    <row r="676" spans="3:4" x14ac:dyDescent="0.25">
      <c r="C676" s="355"/>
    </row>
    <row r="677" spans="3:4" x14ac:dyDescent="0.25">
      <c r="C677" s="355"/>
    </row>
    <row r="678" spans="3:4" x14ac:dyDescent="0.25">
      <c r="C678" s="355"/>
    </row>
    <row r="679" spans="3:4" x14ac:dyDescent="0.25">
      <c r="C679" s="355"/>
    </row>
    <row r="680" spans="3:4" x14ac:dyDescent="0.25">
      <c r="C680" s="355"/>
    </row>
    <row r="681" spans="3:4" x14ac:dyDescent="0.25">
      <c r="C681" s="355"/>
    </row>
    <row r="682" spans="3:4" x14ac:dyDescent="0.25">
      <c r="C682" s="355"/>
    </row>
    <row r="683" spans="3:4" x14ac:dyDescent="0.25">
      <c r="C683" s="355"/>
    </row>
    <row r="684" spans="3:4" x14ac:dyDescent="0.25">
      <c r="C684" s="355"/>
    </row>
    <row r="685" spans="3:4" x14ac:dyDescent="0.25">
      <c r="C685" s="355"/>
    </row>
    <row r="686" spans="3:4" x14ac:dyDescent="0.25">
      <c r="C686" s="355"/>
    </row>
    <row r="687" spans="3:4" x14ac:dyDescent="0.25">
      <c r="C687" s="355"/>
    </row>
    <row r="688" spans="3:4" x14ac:dyDescent="0.25">
      <c r="C688" s="355"/>
    </row>
    <row r="689" spans="3:3" x14ac:dyDescent="0.25">
      <c r="C689" s="355"/>
    </row>
    <row r="690" spans="3:3" x14ac:dyDescent="0.25">
      <c r="C690" s="355"/>
    </row>
    <row r="691" spans="3:3" x14ac:dyDescent="0.25">
      <c r="C691" s="355"/>
    </row>
    <row r="692" spans="3:3" x14ac:dyDescent="0.25">
      <c r="C692" s="355"/>
    </row>
    <row r="693" spans="3:3" x14ac:dyDescent="0.25">
      <c r="C693" s="355"/>
    </row>
    <row r="694" spans="3:3" x14ac:dyDescent="0.25">
      <c r="C694" s="355"/>
    </row>
    <row r="695" spans="3:3" x14ac:dyDescent="0.25">
      <c r="C695" s="355"/>
    </row>
    <row r="696" spans="3:3" x14ac:dyDescent="0.25">
      <c r="C696" s="355"/>
    </row>
    <row r="697" spans="3:3" x14ac:dyDescent="0.25">
      <c r="C697" s="355"/>
    </row>
    <row r="698" spans="3:3" x14ac:dyDescent="0.25">
      <c r="C698" s="355"/>
    </row>
    <row r="699" spans="3:3" x14ac:dyDescent="0.25">
      <c r="C699" s="355"/>
    </row>
    <row r="700" spans="3:3" x14ac:dyDescent="0.25">
      <c r="C700" s="355"/>
    </row>
    <row r="701" spans="3:3" x14ac:dyDescent="0.25">
      <c r="C701" s="355"/>
    </row>
    <row r="702" spans="3:3" x14ac:dyDescent="0.25">
      <c r="C702" s="355"/>
    </row>
    <row r="703" spans="3:3" x14ac:dyDescent="0.25">
      <c r="C703" s="355"/>
    </row>
    <row r="704" spans="3:3" x14ac:dyDescent="0.25">
      <c r="C704" s="355"/>
    </row>
    <row r="705" spans="3:3" x14ac:dyDescent="0.25">
      <c r="C705" s="355"/>
    </row>
    <row r="706" spans="3:3" x14ac:dyDescent="0.25">
      <c r="C706" s="355"/>
    </row>
    <row r="707" spans="3:3" x14ac:dyDescent="0.25">
      <c r="C707" s="355"/>
    </row>
    <row r="708" spans="3:3" x14ac:dyDescent="0.25">
      <c r="C708" s="355"/>
    </row>
    <row r="709" spans="3:3" x14ac:dyDescent="0.25">
      <c r="C709" s="355"/>
    </row>
    <row r="710" spans="3:3" x14ac:dyDescent="0.25">
      <c r="C710" s="355"/>
    </row>
    <row r="711" spans="3:3" x14ac:dyDescent="0.25">
      <c r="C711" s="355"/>
    </row>
    <row r="712" spans="3:3" x14ac:dyDescent="0.25">
      <c r="C712" s="355"/>
    </row>
    <row r="713" spans="3:3" x14ac:dyDescent="0.25">
      <c r="C713" s="355"/>
    </row>
    <row r="714" spans="3:3" x14ac:dyDescent="0.25">
      <c r="C714" s="355"/>
    </row>
    <row r="715" spans="3:3" x14ac:dyDescent="0.25">
      <c r="C715" s="355"/>
    </row>
    <row r="716" spans="3:3" x14ac:dyDescent="0.25">
      <c r="C716" s="355"/>
    </row>
    <row r="717" spans="3:3" x14ac:dyDescent="0.25">
      <c r="C717" s="355"/>
    </row>
    <row r="718" spans="3:3" x14ac:dyDescent="0.25">
      <c r="C718" s="355"/>
    </row>
    <row r="719" spans="3:3" x14ac:dyDescent="0.25">
      <c r="C719" s="355"/>
    </row>
    <row r="720" spans="3:3" x14ac:dyDescent="0.25">
      <c r="C720" s="355"/>
    </row>
    <row r="721" spans="3:3" x14ac:dyDescent="0.25">
      <c r="C721" s="355"/>
    </row>
    <row r="722" spans="3:3" x14ac:dyDescent="0.25">
      <c r="C722" s="355"/>
    </row>
    <row r="723" spans="3:3" x14ac:dyDescent="0.25">
      <c r="C723" s="355"/>
    </row>
    <row r="724" spans="3:3" x14ac:dyDescent="0.25">
      <c r="C724" s="355"/>
    </row>
    <row r="725" spans="3:3" x14ac:dyDescent="0.25">
      <c r="C725" s="355"/>
    </row>
    <row r="726" spans="3:3" x14ac:dyDescent="0.25">
      <c r="C726" s="355"/>
    </row>
    <row r="727" spans="3:3" x14ac:dyDescent="0.25">
      <c r="C727" s="355"/>
    </row>
    <row r="728" spans="3:3" x14ac:dyDescent="0.25">
      <c r="C728" s="355"/>
    </row>
    <row r="729" spans="3:3" x14ac:dyDescent="0.25">
      <c r="C729" s="355"/>
    </row>
    <row r="730" spans="3:3" x14ac:dyDescent="0.25">
      <c r="C730" s="355"/>
    </row>
    <row r="731" spans="3:3" x14ac:dyDescent="0.25">
      <c r="C731" s="355"/>
    </row>
    <row r="732" spans="3:3" x14ac:dyDescent="0.25">
      <c r="C732" s="355"/>
    </row>
    <row r="733" spans="3:3" x14ac:dyDescent="0.25">
      <c r="C733" s="355"/>
    </row>
    <row r="734" spans="3:3" x14ac:dyDescent="0.25">
      <c r="C734" s="355"/>
    </row>
    <row r="735" spans="3:3" x14ac:dyDescent="0.25">
      <c r="C735" s="355"/>
    </row>
    <row r="736" spans="3:3" x14ac:dyDescent="0.25">
      <c r="C736" s="355"/>
    </row>
    <row r="737" spans="3:3" x14ac:dyDescent="0.25">
      <c r="C737" s="355"/>
    </row>
    <row r="738" spans="3:3" x14ac:dyDescent="0.25">
      <c r="C738" s="355"/>
    </row>
    <row r="739" spans="3:3" x14ac:dyDescent="0.25">
      <c r="C739" s="355"/>
    </row>
    <row r="740" spans="3:3" x14ac:dyDescent="0.25">
      <c r="C740" s="355"/>
    </row>
    <row r="741" spans="3:3" x14ac:dyDescent="0.25">
      <c r="C741" s="355"/>
    </row>
    <row r="742" spans="3:3" x14ac:dyDescent="0.25">
      <c r="C742" s="355"/>
    </row>
    <row r="743" spans="3:3" x14ac:dyDescent="0.25">
      <c r="C743" s="355"/>
    </row>
    <row r="744" spans="3:3" x14ac:dyDescent="0.25">
      <c r="C744" s="355"/>
    </row>
    <row r="745" spans="3:3" x14ac:dyDescent="0.25">
      <c r="C745" s="355"/>
    </row>
    <row r="746" spans="3:3" x14ac:dyDescent="0.25">
      <c r="C746" s="355"/>
    </row>
    <row r="747" spans="3:3" x14ac:dyDescent="0.25">
      <c r="C747" s="355"/>
    </row>
    <row r="748" spans="3:3" x14ac:dyDescent="0.25">
      <c r="C748" s="355"/>
    </row>
    <row r="749" spans="3:3" x14ac:dyDescent="0.25">
      <c r="C749" s="355"/>
    </row>
    <row r="750" spans="3:3" x14ac:dyDescent="0.25">
      <c r="C750" s="355"/>
    </row>
    <row r="751" spans="3:3" x14ac:dyDescent="0.25">
      <c r="C751" s="355"/>
    </row>
    <row r="752" spans="3:3" x14ac:dyDescent="0.25">
      <c r="C752" s="355"/>
    </row>
    <row r="753" spans="3:3" x14ac:dyDescent="0.25">
      <c r="C753" s="355"/>
    </row>
    <row r="754" spans="3:3" x14ac:dyDescent="0.25">
      <c r="C754" s="355"/>
    </row>
    <row r="755" spans="3:3" x14ac:dyDescent="0.25">
      <c r="C755" s="355"/>
    </row>
    <row r="756" spans="3:3" x14ac:dyDescent="0.25">
      <c r="C756" s="355"/>
    </row>
    <row r="757" spans="3:3" x14ac:dyDescent="0.25">
      <c r="C757" s="355"/>
    </row>
    <row r="758" spans="3:3" x14ac:dyDescent="0.25">
      <c r="C758" s="355"/>
    </row>
    <row r="759" spans="3:3" x14ac:dyDescent="0.25">
      <c r="C759" s="355"/>
    </row>
    <row r="760" spans="3:3" x14ac:dyDescent="0.25">
      <c r="C760" s="355"/>
    </row>
    <row r="761" spans="3:3" x14ac:dyDescent="0.25">
      <c r="C761" s="355"/>
    </row>
    <row r="762" spans="3:3" x14ac:dyDescent="0.25">
      <c r="C762" s="355"/>
    </row>
    <row r="763" spans="3:3" x14ac:dyDescent="0.25">
      <c r="C763" s="355"/>
    </row>
    <row r="764" spans="3:3" x14ac:dyDescent="0.25">
      <c r="C764" s="355"/>
    </row>
    <row r="765" spans="3:3" x14ac:dyDescent="0.25">
      <c r="C765" s="355"/>
    </row>
    <row r="766" spans="3:3" x14ac:dyDescent="0.25">
      <c r="C766" s="355"/>
    </row>
    <row r="767" spans="3:3" x14ac:dyDescent="0.25">
      <c r="C767" s="355"/>
    </row>
    <row r="768" spans="3:3" x14ac:dyDescent="0.25">
      <c r="C768" s="355"/>
    </row>
    <row r="769" spans="3:3" x14ac:dyDescent="0.25">
      <c r="C769" s="355"/>
    </row>
    <row r="770" spans="3:3" x14ac:dyDescent="0.25">
      <c r="C770" s="355"/>
    </row>
    <row r="771" spans="3:3" x14ac:dyDescent="0.25">
      <c r="C771" s="355"/>
    </row>
    <row r="772" spans="3:3" x14ac:dyDescent="0.25">
      <c r="C772" s="355"/>
    </row>
    <row r="773" spans="3:3" x14ac:dyDescent="0.25">
      <c r="C773" s="355"/>
    </row>
    <row r="774" spans="3:3" x14ac:dyDescent="0.25">
      <c r="C774" s="355"/>
    </row>
    <row r="775" spans="3:3" x14ac:dyDescent="0.25">
      <c r="C775" s="355"/>
    </row>
    <row r="776" spans="3:3" x14ac:dyDescent="0.25">
      <c r="C776" s="355"/>
    </row>
    <row r="777" spans="3:3" x14ac:dyDescent="0.25">
      <c r="C777" s="355"/>
    </row>
    <row r="778" spans="3:3" x14ac:dyDescent="0.25">
      <c r="C778" s="355"/>
    </row>
    <row r="779" spans="3:3" x14ac:dyDescent="0.25">
      <c r="C779" s="355"/>
    </row>
    <row r="780" spans="3:3" x14ac:dyDescent="0.25">
      <c r="C780" s="355"/>
    </row>
    <row r="781" spans="3:3" x14ac:dyDescent="0.25">
      <c r="C781" s="355"/>
    </row>
    <row r="782" spans="3:3" x14ac:dyDescent="0.25">
      <c r="C782" s="355"/>
    </row>
    <row r="783" spans="3:3" x14ac:dyDescent="0.25">
      <c r="C783" s="355"/>
    </row>
    <row r="784" spans="3:3" x14ac:dyDescent="0.25">
      <c r="C784" s="355"/>
    </row>
    <row r="785" spans="3:3" x14ac:dyDescent="0.25">
      <c r="C785" s="355"/>
    </row>
    <row r="786" spans="3:3" x14ac:dyDescent="0.25">
      <c r="C786" s="355"/>
    </row>
    <row r="787" spans="3:3" x14ac:dyDescent="0.25">
      <c r="C787" s="355"/>
    </row>
    <row r="788" spans="3:3" x14ac:dyDescent="0.25">
      <c r="C788" s="355"/>
    </row>
    <row r="789" spans="3:3" x14ac:dyDescent="0.25">
      <c r="C789" s="355"/>
    </row>
    <row r="790" spans="3:3" x14ac:dyDescent="0.25">
      <c r="C790" s="355"/>
    </row>
    <row r="791" spans="3:3" x14ac:dyDescent="0.25">
      <c r="C791" s="355"/>
    </row>
    <row r="792" spans="3:3" x14ac:dyDescent="0.25">
      <c r="C792" s="355"/>
    </row>
    <row r="793" spans="3:3" x14ac:dyDescent="0.25">
      <c r="C793" s="355"/>
    </row>
    <row r="794" spans="3:3" x14ac:dyDescent="0.25">
      <c r="C794" s="355"/>
    </row>
    <row r="795" spans="3:3" x14ac:dyDescent="0.25">
      <c r="C795" s="355"/>
    </row>
    <row r="796" spans="3:3" x14ac:dyDescent="0.25">
      <c r="C796" s="355"/>
    </row>
    <row r="797" spans="3:3" x14ac:dyDescent="0.25">
      <c r="C797" s="355"/>
    </row>
    <row r="798" spans="3:3" x14ac:dyDescent="0.25">
      <c r="C798" s="355"/>
    </row>
    <row r="799" spans="3:3" x14ac:dyDescent="0.25">
      <c r="C799" s="355"/>
    </row>
    <row r="800" spans="3:3" x14ac:dyDescent="0.25">
      <c r="C800" s="355"/>
    </row>
    <row r="801" spans="3:3" x14ac:dyDescent="0.25">
      <c r="C801" s="355"/>
    </row>
    <row r="802" spans="3:3" x14ac:dyDescent="0.25">
      <c r="C802" s="355"/>
    </row>
    <row r="803" spans="3:3" x14ac:dyDescent="0.25">
      <c r="C803" s="355"/>
    </row>
    <row r="804" spans="3:3" x14ac:dyDescent="0.25">
      <c r="C804" s="355"/>
    </row>
    <row r="805" spans="3:3" x14ac:dyDescent="0.25">
      <c r="C805" s="355"/>
    </row>
    <row r="806" spans="3:3" x14ac:dyDescent="0.25">
      <c r="C806" s="355"/>
    </row>
    <row r="807" spans="3:3" x14ac:dyDescent="0.25">
      <c r="C807" s="355"/>
    </row>
    <row r="808" spans="3:3" x14ac:dyDescent="0.25">
      <c r="C808" s="355"/>
    </row>
    <row r="809" spans="3:3" x14ac:dyDescent="0.25">
      <c r="C809" s="355"/>
    </row>
    <row r="810" spans="3:3" x14ac:dyDescent="0.25">
      <c r="C810" s="355"/>
    </row>
    <row r="811" spans="3:3" x14ac:dyDescent="0.25">
      <c r="C811" s="355"/>
    </row>
    <row r="812" spans="3:3" x14ac:dyDescent="0.25">
      <c r="C812" s="355"/>
    </row>
    <row r="813" spans="3:3" x14ac:dyDescent="0.25">
      <c r="C813" s="355"/>
    </row>
    <row r="814" spans="3:3" x14ac:dyDescent="0.25">
      <c r="C814" s="355"/>
    </row>
    <row r="815" spans="3:3" x14ac:dyDescent="0.25">
      <c r="C815" s="355"/>
    </row>
    <row r="816" spans="3:3" x14ac:dyDescent="0.25">
      <c r="C816" s="355"/>
    </row>
    <row r="817" spans="3:3" x14ac:dyDescent="0.25">
      <c r="C817" s="355"/>
    </row>
    <row r="818" spans="3:3" x14ac:dyDescent="0.25">
      <c r="C818" s="355"/>
    </row>
    <row r="819" spans="3:3" x14ac:dyDescent="0.25">
      <c r="C819" s="355"/>
    </row>
    <row r="820" spans="3:3" x14ac:dyDescent="0.25">
      <c r="C820" s="355"/>
    </row>
    <row r="821" spans="3:3" x14ac:dyDescent="0.25">
      <c r="C821" s="355"/>
    </row>
    <row r="822" spans="3:3" x14ac:dyDescent="0.25">
      <c r="C822" s="355"/>
    </row>
    <row r="823" spans="3:3" x14ac:dyDescent="0.25">
      <c r="C823" s="355"/>
    </row>
    <row r="824" spans="3:3" x14ac:dyDescent="0.25">
      <c r="C824" s="355"/>
    </row>
    <row r="825" spans="3:3" x14ac:dyDescent="0.25">
      <c r="C825" s="355"/>
    </row>
    <row r="826" spans="3:3" x14ac:dyDescent="0.25">
      <c r="C826" s="355"/>
    </row>
    <row r="827" spans="3:3" x14ac:dyDescent="0.25">
      <c r="C827" s="355"/>
    </row>
    <row r="828" spans="3:3" x14ac:dyDescent="0.25">
      <c r="C828" s="355"/>
    </row>
    <row r="829" spans="3:3" x14ac:dyDescent="0.25">
      <c r="C829" s="355"/>
    </row>
    <row r="830" spans="3:3" x14ac:dyDescent="0.25">
      <c r="C830" s="355"/>
    </row>
    <row r="831" spans="3:3" x14ac:dyDescent="0.25">
      <c r="C831" s="355"/>
    </row>
    <row r="832" spans="3:3" x14ac:dyDescent="0.25">
      <c r="C832" s="355"/>
    </row>
    <row r="833" spans="3:3" x14ac:dyDescent="0.25">
      <c r="C833" s="355"/>
    </row>
    <row r="834" spans="3:3" x14ac:dyDescent="0.25">
      <c r="C834" s="355"/>
    </row>
    <row r="835" spans="3:3" x14ac:dyDescent="0.25">
      <c r="C835" s="355"/>
    </row>
    <row r="836" spans="3:3" x14ac:dyDescent="0.25">
      <c r="C836" s="355"/>
    </row>
    <row r="837" spans="3:3" x14ac:dyDescent="0.25">
      <c r="C837" s="355"/>
    </row>
    <row r="838" spans="3:3" x14ac:dyDescent="0.25">
      <c r="C838" s="355"/>
    </row>
    <row r="839" spans="3:3" x14ac:dyDescent="0.25">
      <c r="C839" s="355"/>
    </row>
    <row r="840" spans="3:3" x14ac:dyDescent="0.25">
      <c r="C840" s="355"/>
    </row>
    <row r="841" spans="3:3" x14ac:dyDescent="0.25">
      <c r="C841" s="355"/>
    </row>
    <row r="842" spans="3:3" x14ac:dyDescent="0.25">
      <c r="C842" s="355"/>
    </row>
    <row r="843" spans="3:3" x14ac:dyDescent="0.25">
      <c r="C843" s="355"/>
    </row>
    <row r="844" spans="3:3" x14ac:dyDescent="0.25">
      <c r="C844" s="355"/>
    </row>
    <row r="845" spans="3:3" x14ac:dyDescent="0.25">
      <c r="C845" s="355"/>
    </row>
    <row r="846" spans="3:3" x14ac:dyDescent="0.25">
      <c r="C846" s="355"/>
    </row>
    <row r="847" spans="3:3" x14ac:dyDescent="0.25">
      <c r="C847" s="355"/>
    </row>
    <row r="848" spans="3:3" x14ac:dyDescent="0.25">
      <c r="C848" s="355"/>
    </row>
    <row r="849" spans="3:3" x14ac:dyDescent="0.25">
      <c r="C849" s="355"/>
    </row>
    <row r="850" spans="3:3" x14ac:dyDescent="0.25">
      <c r="C850" s="355"/>
    </row>
    <row r="851" spans="3:3" x14ac:dyDescent="0.25">
      <c r="C851" s="355"/>
    </row>
    <row r="852" spans="3:3" x14ac:dyDescent="0.25">
      <c r="C852" s="355"/>
    </row>
    <row r="853" spans="3:3" x14ac:dyDescent="0.25">
      <c r="C853" s="355"/>
    </row>
    <row r="854" spans="3:3" x14ac:dyDescent="0.25">
      <c r="C854" s="355"/>
    </row>
    <row r="855" spans="3:3" x14ac:dyDescent="0.25">
      <c r="C855" s="355"/>
    </row>
    <row r="856" spans="3:3" x14ac:dyDescent="0.25">
      <c r="C856" s="355"/>
    </row>
    <row r="857" spans="3:3" x14ac:dyDescent="0.25">
      <c r="C857" s="355"/>
    </row>
    <row r="858" spans="3:3" x14ac:dyDescent="0.25">
      <c r="C858" s="355"/>
    </row>
    <row r="859" spans="3:3" x14ac:dyDescent="0.25">
      <c r="C859" s="355"/>
    </row>
    <row r="860" spans="3:3" x14ac:dyDescent="0.25">
      <c r="C860" s="355"/>
    </row>
    <row r="861" spans="3:3" x14ac:dyDescent="0.25">
      <c r="C861" s="355"/>
    </row>
    <row r="862" spans="3:3" x14ac:dyDescent="0.25">
      <c r="C862" s="355"/>
    </row>
    <row r="863" spans="3:3" x14ac:dyDescent="0.25">
      <c r="C863" s="355"/>
    </row>
    <row r="864" spans="3:3" x14ac:dyDescent="0.25">
      <c r="C864" s="355"/>
    </row>
    <row r="865" spans="3:3" x14ac:dyDescent="0.25">
      <c r="C865" s="355"/>
    </row>
    <row r="866" spans="3:3" x14ac:dyDescent="0.25">
      <c r="C866" s="355"/>
    </row>
    <row r="867" spans="3:3" x14ac:dyDescent="0.25">
      <c r="C867" s="355"/>
    </row>
    <row r="868" spans="3:3" x14ac:dyDescent="0.25">
      <c r="C868" s="355"/>
    </row>
    <row r="869" spans="3:3" x14ac:dyDescent="0.25">
      <c r="C869" s="355"/>
    </row>
    <row r="870" spans="3:3" x14ac:dyDescent="0.25">
      <c r="C870" s="355"/>
    </row>
    <row r="871" spans="3:3" x14ac:dyDescent="0.25">
      <c r="C871" s="355"/>
    </row>
    <row r="872" spans="3:3" x14ac:dyDescent="0.25">
      <c r="C872" s="355"/>
    </row>
    <row r="873" spans="3:3" x14ac:dyDescent="0.25">
      <c r="C873" s="355"/>
    </row>
    <row r="874" spans="3:3" x14ac:dyDescent="0.25">
      <c r="C874" s="355"/>
    </row>
    <row r="875" spans="3:3" x14ac:dyDescent="0.25">
      <c r="C875" s="355"/>
    </row>
    <row r="876" spans="3:3" x14ac:dyDescent="0.25">
      <c r="C876" s="355"/>
    </row>
    <row r="877" spans="3:3" x14ac:dyDescent="0.25">
      <c r="C877" s="355"/>
    </row>
    <row r="878" spans="3:3" x14ac:dyDescent="0.25">
      <c r="C878" s="355"/>
    </row>
    <row r="879" spans="3:3" x14ac:dyDescent="0.25">
      <c r="C879" s="355"/>
    </row>
    <row r="880" spans="3:3" x14ac:dyDescent="0.25">
      <c r="C880" s="355"/>
    </row>
    <row r="881" spans="3:3" x14ac:dyDescent="0.25">
      <c r="C881" s="355"/>
    </row>
    <row r="882" spans="3:3" x14ac:dyDescent="0.25">
      <c r="C882" s="355"/>
    </row>
    <row r="883" spans="3:3" x14ac:dyDescent="0.25">
      <c r="C883" s="355"/>
    </row>
    <row r="884" spans="3:3" x14ac:dyDescent="0.25">
      <c r="C884" s="355"/>
    </row>
    <row r="885" spans="3:3" x14ac:dyDescent="0.25">
      <c r="C885" s="355"/>
    </row>
    <row r="886" spans="3:3" x14ac:dyDescent="0.25">
      <c r="C886" s="355"/>
    </row>
    <row r="887" spans="3:3" x14ac:dyDescent="0.25">
      <c r="C887" s="355"/>
    </row>
    <row r="888" spans="3:3" x14ac:dyDescent="0.25">
      <c r="C888" s="355"/>
    </row>
    <row r="889" spans="3:3" x14ac:dyDescent="0.25">
      <c r="C889" s="355"/>
    </row>
    <row r="890" spans="3:3" x14ac:dyDescent="0.25">
      <c r="C890" s="355"/>
    </row>
    <row r="891" spans="3:3" x14ac:dyDescent="0.25">
      <c r="C891" s="355"/>
    </row>
    <row r="892" spans="3:3" x14ac:dyDescent="0.25">
      <c r="C892" s="355"/>
    </row>
    <row r="893" spans="3:3" x14ac:dyDescent="0.25">
      <c r="C893" s="355"/>
    </row>
    <row r="894" spans="3:3" x14ac:dyDescent="0.25">
      <c r="C894" s="355"/>
    </row>
    <row r="895" spans="3:3" x14ac:dyDescent="0.25">
      <c r="C895" s="355"/>
    </row>
    <row r="896" spans="3:3" x14ac:dyDescent="0.25">
      <c r="C896" s="355"/>
    </row>
    <row r="897" spans="3:3" x14ac:dyDescent="0.25">
      <c r="C897" s="355"/>
    </row>
    <row r="898" spans="3:3" x14ac:dyDescent="0.25">
      <c r="C898" s="355"/>
    </row>
    <row r="899" spans="3:3" x14ac:dyDescent="0.25">
      <c r="C899" s="355"/>
    </row>
    <row r="900" spans="3:3" x14ac:dyDescent="0.25">
      <c r="C900" s="355"/>
    </row>
    <row r="901" spans="3:3" x14ac:dyDescent="0.25">
      <c r="C901" s="355"/>
    </row>
    <row r="902" spans="3:3" x14ac:dyDescent="0.25">
      <c r="C902" s="355"/>
    </row>
    <row r="903" spans="3:3" x14ac:dyDescent="0.25">
      <c r="C903" s="355"/>
    </row>
    <row r="904" spans="3:3" x14ac:dyDescent="0.25">
      <c r="C904" s="355"/>
    </row>
    <row r="905" spans="3:3" x14ac:dyDescent="0.25">
      <c r="C905" s="355"/>
    </row>
    <row r="906" spans="3:3" x14ac:dyDescent="0.25">
      <c r="C906" s="355"/>
    </row>
    <row r="907" spans="3:3" x14ac:dyDescent="0.25">
      <c r="C907" s="355"/>
    </row>
    <row r="908" spans="3:3" x14ac:dyDescent="0.25">
      <c r="C908" s="355"/>
    </row>
    <row r="909" spans="3:3" x14ac:dyDescent="0.25">
      <c r="C909" s="355"/>
    </row>
    <row r="910" spans="3:3" x14ac:dyDescent="0.25">
      <c r="C910" s="355"/>
    </row>
    <row r="911" spans="3:3" x14ac:dyDescent="0.25">
      <c r="C911" s="355"/>
    </row>
    <row r="912" spans="3:3" x14ac:dyDescent="0.25">
      <c r="C912" s="355"/>
    </row>
    <row r="913" spans="3:3" x14ac:dyDescent="0.25">
      <c r="C913" s="355"/>
    </row>
    <row r="914" spans="3:3" x14ac:dyDescent="0.25">
      <c r="C914" s="355"/>
    </row>
    <row r="915" spans="3:3" x14ac:dyDescent="0.25">
      <c r="C915" s="355"/>
    </row>
    <row r="916" spans="3:3" x14ac:dyDescent="0.25">
      <c r="C916" s="355"/>
    </row>
    <row r="917" spans="3:3" x14ac:dyDescent="0.25">
      <c r="C917" s="355"/>
    </row>
    <row r="918" spans="3:3" x14ac:dyDescent="0.25">
      <c r="C918" s="355"/>
    </row>
    <row r="919" spans="3:3" x14ac:dyDescent="0.25">
      <c r="C919" s="355"/>
    </row>
    <row r="920" spans="3:3" x14ac:dyDescent="0.25">
      <c r="C920" s="355"/>
    </row>
    <row r="921" spans="3:3" x14ac:dyDescent="0.25">
      <c r="C921" s="355"/>
    </row>
    <row r="922" spans="3:3" x14ac:dyDescent="0.25">
      <c r="C922" s="355"/>
    </row>
    <row r="923" spans="3:3" x14ac:dyDescent="0.25">
      <c r="C923" s="355"/>
    </row>
    <row r="924" spans="3:3" x14ac:dyDescent="0.25">
      <c r="C924" s="355"/>
    </row>
    <row r="925" spans="3:3" x14ac:dyDescent="0.25">
      <c r="C925" s="355"/>
    </row>
    <row r="926" spans="3:3" x14ac:dyDescent="0.25">
      <c r="C926" s="355"/>
    </row>
    <row r="927" spans="3:3" x14ac:dyDescent="0.25">
      <c r="C927" s="355"/>
    </row>
    <row r="928" spans="3:3" x14ac:dyDescent="0.25">
      <c r="C928" s="355"/>
    </row>
    <row r="929" spans="3:3" x14ac:dyDescent="0.25">
      <c r="C929" s="355"/>
    </row>
    <row r="930" spans="3:3" x14ac:dyDescent="0.25">
      <c r="C930" s="355"/>
    </row>
    <row r="931" spans="3:3" x14ac:dyDescent="0.25">
      <c r="C931" s="355"/>
    </row>
    <row r="932" spans="3:3" x14ac:dyDescent="0.25">
      <c r="C932" s="355"/>
    </row>
    <row r="933" spans="3:3" x14ac:dyDescent="0.25">
      <c r="C933" s="355"/>
    </row>
    <row r="934" spans="3:3" x14ac:dyDescent="0.25">
      <c r="C934" s="355"/>
    </row>
    <row r="935" spans="3:3" x14ac:dyDescent="0.25">
      <c r="C935" s="355"/>
    </row>
    <row r="936" spans="3:3" x14ac:dyDescent="0.25">
      <c r="C936" s="355"/>
    </row>
    <row r="937" spans="3:3" x14ac:dyDescent="0.25">
      <c r="C937" s="355"/>
    </row>
    <row r="938" spans="3:3" x14ac:dyDescent="0.25">
      <c r="C938" s="355"/>
    </row>
    <row r="939" spans="3:3" x14ac:dyDescent="0.25">
      <c r="C939" s="355"/>
    </row>
    <row r="940" spans="3:3" x14ac:dyDescent="0.25">
      <c r="C940" s="355"/>
    </row>
    <row r="941" spans="3:3" x14ac:dyDescent="0.25">
      <c r="C941" s="355"/>
    </row>
    <row r="942" spans="3:3" x14ac:dyDescent="0.25">
      <c r="C942" s="355"/>
    </row>
    <row r="943" spans="3:3" x14ac:dyDescent="0.25">
      <c r="C943" s="355"/>
    </row>
    <row r="944" spans="3:3" x14ac:dyDescent="0.25">
      <c r="C944" s="355"/>
    </row>
    <row r="945" spans="3:3" x14ac:dyDescent="0.25">
      <c r="C945" s="355"/>
    </row>
    <row r="946" spans="3:3" x14ac:dyDescent="0.25">
      <c r="C946" s="355"/>
    </row>
    <row r="947" spans="3:3" x14ac:dyDescent="0.25">
      <c r="C947" s="355"/>
    </row>
    <row r="948" spans="3:3" x14ac:dyDescent="0.25">
      <c r="C948" s="355"/>
    </row>
    <row r="949" spans="3:3" x14ac:dyDescent="0.25">
      <c r="C949" s="355"/>
    </row>
    <row r="950" spans="3:3" x14ac:dyDescent="0.25">
      <c r="C950" s="355"/>
    </row>
    <row r="951" spans="3:3" x14ac:dyDescent="0.25">
      <c r="C951" s="355"/>
    </row>
    <row r="952" spans="3:3" x14ac:dyDescent="0.25">
      <c r="C952" s="355"/>
    </row>
    <row r="953" spans="3:3" x14ac:dyDescent="0.25">
      <c r="C953" s="355"/>
    </row>
    <row r="954" spans="3:3" x14ac:dyDescent="0.25">
      <c r="C954" s="355"/>
    </row>
    <row r="955" spans="3:3" x14ac:dyDescent="0.25">
      <c r="C955" s="355"/>
    </row>
    <row r="956" spans="3:3" x14ac:dyDescent="0.25">
      <c r="C956" s="355"/>
    </row>
    <row r="957" spans="3:3" x14ac:dyDescent="0.25">
      <c r="C957" s="355"/>
    </row>
    <row r="958" spans="3:3" x14ac:dyDescent="0.25">
      <c r="C958" s="355"/>
    </row>
    <row r="959" spans="3:3" x14ac:dyDescent="0.25">
      <c r="C959" s="355"/>
    </row>
    <row r="960" spans="3:3" x14ac:dyDescent="0.25">
      <c r="C960" s="355"/>
    </row>
    <row r="961" spans="3:3" x14ac:dyDescent="0.25">
      <c r="C961" s="355"/>
    </row>
    <row r="962" spans="3:3" x14ac:dyDescent="0.25">
      <c r="C962" s="355"/>
    </row>
    <row r="963" spans="3:3" x14ac:dyDescent="0.25">
      <c r="C963" s="355"/>
    </row>
    <row r="964" spans="3:3" x14ac:dyDescent="0.25">
      <c r="C964" s="355"/>
    </row>
    <row r="965" spans="3:3" x14ac:dyDescent="0.25">
      <c r="C965" s="355"/>
    </row>
    <row r="966" spans="3:3" x14ac:dyDescent="0.25">
      <c r="C966" s="355"/>
    </row>
    <row r="967" spans="3:3" x14ac:dyDescent="0.25">
      <c r="C967" s="355"/>
    </row>
    <row r="968" spans="3:3" x14ac:dyDescent="0.25">
      <c r="C968" s="355"/>
    </row>
    <row r="969" spans="3:3" x14ac:dyDescent="0.25">
      <c r="C969" s="355"/>
    </row>
    <row r="970" spans="3:3" x14ac:dyDescent="0.25">
      <c r="C970" s="355"/>
    </row>
    <row r="971" spans="3:3" x14ac:dyDescent="0.25">
      <c r="C971" s="355"/>
    </row>
    <row r="972" spans="3:3" x14ac:dyDescent="0.25">
      <c r="C972" s="355"/>
    </row>
    <row r="973" spans="3:3" x14ac:dyDescent="0.25">
      <c r="C973" s="355"/>
    </row>
    <row r="974" spans="3:3" x14ac:dyDescent="0.25">
      <c r="C974" s="355"/>
    </row>
    <row r="975" spans="3:3" x14ac:dyDescent="0.25">
      <c r="C975" s="355"/>
    </row>
    <row r="976" spans="3:3" x14ac:dyDescent="0.25">
      <c r="C976" s="355"/>
    </row>
    <row r="977" spans="3:3" x14ac:dyDescent="0.25">
      <c r="C977" s="355"/>
    </row>
    <row r="978" spans="3:3" x14ac:dyDescent="0.25">
      <c r="C978" s="355"/>
    </row>
    <row r="979" spans="3:3" x14ac:dyDescent="0.25">
      <c r="C979" s="355"/>
    </row>
    <row r="980" spans="3:3" x14ac:dyDescent="0.25">
      <c r="C980" s="355"/>
    </row>
    <row r="981" spans="3:3" x14ac:dyDescent="0.25">
      <c r="C981" s="355"/>
    </row>
    <row r="982" spans="3:3" x14ac:dyDescent="0.25">
      <c r="C982" s="355"/>
    </row>
    <row r="983" spans="3:3" x14ac:dyDescent="0.25">
      <c r="C983" s="355"/>
    </row>
    <row r="984" spans="3:3" x14ac:dyDescent="0.25">
      <c r="C984" s="355"/>
    </row>
    <row r="985" spans="3:3" x14ac:dyDescent="0.25">
      <c r="C985" s="355"/>
    </row>
    <row r="986" spans="3:3" x14ac:dyDescent="0.25">
      <c r="C986" s="355"/>
    </row>
    <row r="987" spans="3:3" x14ac:dyDescent="0.25">
      <c r="C987" s="355"/>
    </row>
    <row r="988" spans="3:3" x14ac:dyDescent="0.25">
      <c r="C988" s="355"/>
    </row>
    <row r="989" spans="3:3" x14ac:dyDescent="0.25">
      <c r="C989" s="355"/>
    </row>
    <row r="990" spans="3:3" x14ac:dyDescent="0.25">
      <c r="C990" s="355"/>
    </row>
    <row r="991" spans="3:3" x14ac:dyDescent="0.25">
      <c r="C991" s="355"/>
    </row>
    <row r="992" spans="3:3" x14ac:dyDescent="0.25">
      <c r="C992" s="355"/>
    </row>
    <row r="993" spans="3:3" x14ac:dyDescent="0.25">
      <c r="C993" s="355"/>
    </row>
    <row r="994" spans="3:3" x14ac:dyDescent="0.25">
      <c r="C994" s="355"/>
    </row>
    <row r="995" spans="3:3" x14ac:dyDescent="0.25">
      <c r="C995" s="355"/>
    </row>
    <row r="996" spans="3:3" x14ac:dyDescent="0.25">
      <c r="C996" s="355"/>
    </row>
    <row r="997" spans="3:3" x14ac:dyDescent="0.25">
      <c r="C997" s="355"/>
    </row>
    <row r="998" spans="3:3" x14ac:dyDescent="0.25">
      <c r="C998" s="355"/>
    </row>
    <row r="999" spans="3:3" x14ac:dyDescent="0.25">
      <c r="C999" s="355"/>
    </row>
    <row r="1000" spans="3:3" x14ac:dyDescent="0.25">
      <c r="C1000" s="355"/>
    </row>
    <row r="1001" spans="3:3" x14ac:dyDescent="0.25">
      <c r="C1001" s="355"/>
    </row>
    <row r="1002" spans="3:3" x14ac:dyDescent="0.25">
      <c r="C1002" s="355"/>
    </row>
    <row r="1003" spans="3:3" x14ac:dyDescent="0.25">
      <c r="C1003" s="355"/>
    </row>
    <row r="1004" spans="3:3" x14ac:dyDescent="0.25">
      <c r="C1004" s="355"/>
    </row>
    <row r="1005" spans="3:3" x14ac:dyDescent="0.25">
      <c r="C1005" s="355"/>
    </row>
    <row r="1006" spans="3:3" x14ac:dyDescent="0.25">
      <c r="C1006" s="355"/>
    </row>
    <row r="1007" spans="3:3" x14ac:dyDescent="0.25">
      <c r="C1007" s="355"/>
    </row>
    <row r="1008" spans="3:3" x14ac:dyDescent="0.25">
      <c r="C1008" s="355"/>
    </row>
    <row r="1009" spans="3:3" x14ac:dyDescent="0.25">
      <c r="C1009" s="355"/>
    </row>
    <row r="1010" spans="3:3" x14ac:dyDescent="0.25">
      <c r="C1010" s="355"/>
    </row>
    <row r="1011" spans="3:3" x14ac:dyDescent="0.25">
      <c r="C1011" s="355"/>
    </row>
    <row r="1012" spans="3:3" x14ac:dyDescent="0.25">
      <c r="C1012" s="355"/>
    </row>
    <row r="1013" spans="3:3" x14ac:dyDescent="0.25">
      <c r="C1013" s="355"/>
    </row>
    <row r="1014" spans="3:3" x14ac:dyDescent="0.25">
      <c r="C1014" s="355"/>
    </row>
    <row r="1015" spans="3:3" x14ac:dyDescent="0.25">
      <c r="C1015" s="355"/>
    </row>
    <row r="1016" spans="3:3" x14ac:dyDescent="0.25">
      <c r="C1016" s="355"/>
    </row>
    <row r="1017" spans="3:3" x14ac:dyDescent="0.25">
      <c r="C1017" s="355"/>
    </row>
    <row r="1018" spans="3:3" x14ac:dyDescent="0.25">
      <c r="C1018" s="355"/>
    </row>
    <row r="1019" spans="3:3" x14ac:dyDescent="0.25">
      <c r="C1019" s="355"/>
    </row>
    <row r="1020" spans="3:3" x14ac:dyDescent="0.25">
      <c r="C1020" s="355"/>
    </row>
    <row r="1021" spans="3:3" x14ac:dyDescent="0.25">
      <c r="C1021" s="355"/>
    </row>
    <row r="1022" spans="3:3" x14ac:dyDescent="0.25">
      <c r="C1022" s="355"/>
    </row>
    <row r="1023" spans="3:3" x14ac:dyDescent="0.25">
      <c r="C1023" s="355"/>
    </row>
    <row r="1024" spans="3:3" x14ac:dyDescent="0.25">
      <c r="C1024" s="355"/>
    </row>
    <row r="1025" spans="3:3" x14ac:dyDescent="0.25">
      <c r="C1025" s="355"/>
    </row>
    <row r="1026" spans="3:3" x14ac:dyDescent="0.25">
      <c r="C1026" s="355"/>
    </row>
    <row r="1027" spans="3:3" x14ac:dyDescent="0.25">
      <c r="C1027" s="355"/>
    </row>
    <row r="1028" spans="3:3" x14ac:dyDescent="0.25">
      <c r="C1028" s="355"/>
    </row>
    <row r="1029" spans="3:3" x14ac:dyDescent="0.25">
      <c r="C1029" s="355"/>
    </row>
    <row r="1030" spans="3:3" x14ac:dyDescent="0.25">
      <c r="C1030" s="355"/>
    </row>
  </sheetData>
  <mergeCells count="2">
    <mergeCell ref="C36:D36"/>
    <mergeCell ref="B39:C39"/>
  </mergeCells>
  <pageMargins left="0.35416666666666702" right="0.35416666666666702" top="0.39374999999999999" bottom="0.51180555555555496" header="0.51180555555555496" footer="0.51180555555555496"/>
  <pageSetup paperSize="9" scale="97" firstPageNumber="0" orientation="landscape" horizontalDpi="300" verticalDpi="300"/>
  <headerFooter>
    <oddFooter>&amp;RPage &amp;P</oddFooter>
  </headerFooter>
  <rowBreaks count="1" manualBreakCount="1">
    <brk id="35" max="16383" man="1"/>
  </rowBreaks>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W521"/>
  <sheetViews>
    <sheetView zoomScaleNormal="100" workbookViewId="0"/>
  </sheetViews>
  <sheetFormatPr baseColWidth="10" defaultColWidth="11.5546875" defaultRowHeight="13.2" x14ac:dyDescent="0.25"/>
  <cols>
    <col min="1" max="1" width="40.88671875" style="65" customWidth="1"/>
    <col min="2" max="2" width="19.109375" style="355" customWidth="1"/>
    <col min="3" max="3" width="19.88671875" style="65" customWidth="1"/>
    <col min="4" max="257" width="11.5546875" style="65"/>
  </cols>
  <sheetData>
    <row r="1" spans="1:8" x14ac:dyDescent="0.25">
      <c r="A1" s="35" t="s">
        <v>19</v>
      </c>
      <c r="B1" s="361"/>
      <c r="C1" s="37"/>
      <c r="D1" s="16"/>
      <c r="E1" s="37" t="str">
        <f>Coordonnées!C1</f>
        <v>YVOIR</v>
      </c>
      <c r="F1" s="16"/>
      <c r="G1" s="37" t="s">
        <v>6</v>
      </c>
      <c r="H1" s="38">
        <f>Coordonnées!E1</f>
        <v>91141</v>
      </c>
    </row>
    <row r="2" spans="1:8" x14ac:dyDescent="0.25">
      <c r="A2" s="39"/>
      <c r="B2" s="362"/>
      <c r="C2" s="350"/>
      <c r="D2" s="40"/>
      <c r="E2" s="350"/>
      <c r="F2" s="350"/>
      <c r="G2" s="40" t="s">
        <v>7</v>
      </c>
      <c r="H2" s="41">
        <f>Coordonnées!E2</f>
        <v>2021</v>
      </c>
    </row>
    <row r="4" spans="1:8" x14ac:dyDescent="0.25">
      <c r="A4" s="363" t="s">
        <v>528</v>
      </c>
      <c r="B4" s="364"/>
      <c r="C4" s="364"/>
      <c r="D4" s="364"/>
      <c r="E4" s="365"/>
      <c r="F4" s="365"/>
      <c r="G4" s="365"/>
      <c r="H4" s="364"/>
    </row>
    <row r="5" spans="1:8" x14ac:dyDescent="0.25">
      <c r="A5" s="363"/>
      <c r="B5" s="364"/>
      <c r="C5" s="364"/>
      <c r="D5" s="364"/>
      <c r="E5" s="365"/>
      <c r="F5" s="365"/>
      <c r="G5" s="365"/>
      <c r="H5" s="364"/>
    </row>
    <row r="6" spans="1:8" x14ac:dyDescent="0.25">
      <c r="A6" s="365" t="s">
        <v>529</v>
      </c>
      <c r="B6" s="366"/>
      <c r="C6" s="365"/>
      <c r="D6" s="367">
        <v>10000</v>
      </c>
      <c r="E6" s="365" t="s">
        <v>530</v>
      </c>
      <c r="F6" s="364"/>
      <c r="G6" s="365"/>
      <c r="H6" s="364"/>
    </row>
    <row r="7" spans="1:8" x14ac:dyDescent="0.25">
      <c r="A7" s="365"/>
      <c r="B7" s="366"/>
      <c r="C7" s="365"/>
      <c r="D7" s="365"/>
      <c r="E7" s="365"/>
      <c r="F7" s="365"/>
      <c r="G7" s="365"/>
      <c r="H7" s="364"/>
    </row>
    <row r="8" spans="1:8" s="43" customFormat="1" ht="15" customHeight="1" x14ac:dyDescent="0.3">
      <c r="A8" s="368" t="s">
        <v>525</v>
      </c>
      <c r="B8" s="369"/>
      <c r="C8" s="370" t="s">
        <v>531</v>
      </c>
      <c r="D8" s="365" t="s">
        <v>532</v>
      </c>
      <c r="E8" s="365"/>
      <c r="F8" s="365"/>
      <c r="G8" s="365"/>
      <c r="H8" s="371" t="s">
        <v>533</v>
      </c>
    </row>
    <row r="9" spans="1:8" x14ac:dyDescent="0.25">
      <c r="A9" s="432" t="s">
        <v>622</v>
      </c>
      <c r="B9" s="372" t="s">
        <v>623</v>
      </c>
      <c r="C9" s="360">
        <v>392462.04</v>
      </c>
      <c r="D9" s="23"/>
      <c r="E9" s="23"/>
      <c r="F9" s="19"/>
      <c r="G9" s="19"/>
    </row>
    <row r="10" spans="1:8" x14ac:dyDescent="0.25">
      <c r="A10" s="432" t="s">
        <v>624</v>
      </c>
      <c r="B10" s="372" t="s">
        <v>625</v>
      </c>
      <c r="C10" s="360">
        <v>377434.43</v>
      </c>
      <c r="D10" s="19"/>
      <c r="E10" s="19"/>
      <c r="F10" s="19"/>
      <c r="G10" s="19"/>
    </row>
    <row r="11" spans="1:8" x14ac:dyDescent="0.25">
      <c r="A11" s="432" t="s">
        <v>626</v>
      </c>
      <c r="B11" s="372" t="s">
        <v>627</v>
      </c>
      <c r="C11" s="360">
        <v>140003.24</v>
      </c>
      <c r="D11" s="19"/>
      <c r="E11" s="19"/>
      <c r="F11" s="19"/>
      <c r="G11" s="19"/>
    </row>
    <row r="12" spans="1:8" x14ac:dyDescent="0.25">
      <c r="A12" s="432" t="s">
        <v>628</v>
      </c>
      <c r="B12" s="372" t="s">
        <v>629</v>
      </c>
      <c r="C12" s="360">
        <v>130794.51</v>
      </c>
      <c r="D12" s="19"/>
      <c r="E12" s="19"/>
      <c r="F12" s="19"/>
      <c r="G12" s="19"/>
    </row>
    <row r="13" spans="1:8" x14ac:dyDescent="0.25">
      <c r="A13" s="432" t="s">
        <v>630</v>
      </c>
      <c r="B13" s="372" t="s">
        <v>631</v>
      </c>
      <c r="C13" s="360">
        <v>99902.02</v>
      </c>
      <c r="D13" s="19"/>
      <c r="E13" s="19"/>
      <c r="F13" s="19"/>
      <c r="G13" s="19"/>
    </row>
    <row r="14" spans="1:8" x14ac:dyDescent="0.25">
      <c r="A14" s="432" t="s">
        <v>606</v>
      </c>
      <c r="B14" s="372" t="s">
        <v>632</v>
      </c>
      <c r="C14" s="360">
        <v>83831.7</v>
      </c>
      <c r="D14" s="19"/>
      <c r="E14" s="19"/>
    </row>
    <row r="15" spans="1:8" x14ac:dyDescent="0.25">
      <c r="A15" s="432" t="s">
        <v>633</v>
      </c>
      <c r="B15" s="372" t="s">
        <v>634</v>
      </c>
      <c r="C15" s="360">
        <v>78112.06</v>
      </c>
      <c r="D15" s="23"/>
      <c r="E15" s="23"/>
    </row>
    <row r="16" spans="1:8" x14ac:dyDescent="0.25">
      <c r="A16" s="433" t="s">
        <v>635</v>
      </c>
      <c r="B16" s="372" t="s">
        <v>636</v>
      </c>
      <c r="C16" s="360">
        <v>76834.880000000005</v>
      </c>
      <c r="D16" s="19"/>
      <c r="E16" s="19"/>
    </row>
    <row r="17" spans="1:5" x14ac:dyDescent="0.25">
      <c r="A17" s="432" t="s">
        <v>637</v>
      </c>
      <c r="B17" s="372" t="s">
        <v>638</v>
      </c>
      <c r="C17" s="360">
        <v>76325.08</v>
      </c>
      <c r="D17" s="19"/>
      <c r="E17" s="19"/>
    </row>
    <row r="18" spans="1:5" x14ac:dyDescent="0.25">
      <c r="A18" s="432" t="s">
        <v>639</v>
      </c>
      <c r="B18" s="372" t="s">
        <v>640</v>
      </c>
      <c r="C18" s="360">
        <v>73762.929999999993</v>
      </c>
      <c r="D18" s="19"/>
      <c r="E18" s="19"/>
    </row>
    <row r="19" spans="1:5" x14ac:dyDescent="0.25">
      <c r="A19" s="432" t="s">
        <v>641</v>
      </c>
      <c r="B19" s="372" t="s">
        <v>642</v>
      </c>
      <c r="C19" s="360">
        <v>73533.5</v>
      </c>
      <c r="D19" s="19"/>
      <c r="E19" s="19"/>
    </row>
    <row r="20" spans="1:5" x14ac:dyDescent="0.25">
      <c r="A20" s="432" t="s">
        <v>643</v>
      </c>
      <c r="B20" s="359" t="s">
        <v>644</v>
      </c>
      <c r="C20" s="360">
        <v>66138.929999999993</v>
      </c>
    </row>
    <row r="21" spans="1:5" x14ac:dyDescent="0.25">
      <c r="A21" s="431" t="s">
        <v>645</v>
      </c>
      <c r="B21" s="359" t="s">
        <v>646</v>
      </c>
      <c r="C21" s="360">
        <v>65499.48</v>
      </c>
    </row>
    <row r="22" spans="1:5" x14ac:dyDescent="0.25">
      <c r="A22" s="431" t="s">
        <v>598</v>
      </c>
      <c r="B22" s="359" t="s">
        <v>647</v>
      </c>
      <c r="C22" s="360">
        <v>63515.18</v>
      </c>
    </row>
    <row r="23" spans="1:5" x14ac:dyDescent="0.25">
      <c r="A23" s="431" t="s">
        <v>648</v>
      </c>
      <c r="B23" s="359" t="s">
        <v>649</v>
      </c>
      <c r="C23" s="360">
        <v>59003.47</v>
      </c>
    </row>
    <row r="24" spans="1:5" x14ac:dyDescent="0.25">
      <c r="A24" s="431" t="s">
        <v>650</v>
      </c>
      <c r="B24" s="359" t="s">
        <v>651</v>
      </c>
      <c r="C24" s="360">
        <v>56975.57</v>
      </c>
    </row>
    <row r="25" spans="1:5" x14ac:dyDescent="0.25">
      <c r="A25" s="431" t="s">
        <v>652</v>
      </c>
      <c r="B25" s="359" t="s">
        <v>653</v>
      </c>
      <c r="C25" s="360">
        <v>49379.25</v>
      </c>
    </row>
    <row r="26" spans="1:5" x14ac:dyDescent="0.25">
      <c r="A26" s="431" t="s">
        <v>654</v>
      </c>
      <c r="B26" s="359" t="s">
        <v>655</v>
      </c>
      <c r="C26" s="360">
        <v>42624.13</v>
      </c>
    </row>
    <row r="27" spans="1:5" x14ac:dyDescent="0.25">
      <c r="A27" s="431" t="s">
        <v>656</v>
      </c>
      <c r="B27" s="359" t="s">
        <v>657</v>
      </c>
      <c r="C27" s="360">
        <v>40561.85</v>
      </c>
    </row>
    <row r="28" spans="1:5" x14ac:dyDescent="0.25">
      <c r="A28" s="431" t="s">
        <v>658</v>
      </c>
      <c r="B28" s="359" t="s">
        <v>659</v>
      </c>
      <c r="C28" s="360">
        <v>40143</v>
      </c>
    </row>
    <row r="29" spans="1:5" x14ac:dyDescent="0.25">
      <c r="A29" s="431" t="s">
        <v>660</v>
      </c>
      <c r="B29" s="359" t="s">
        <v>661</v>
      </c>
      <c r="C29" s="360">
        <v>39576.89</v>
      </c>
    </row>
    <row r="30" spans="1:5" x14ac:dyDescent="0.25">
      <c r="A30" s="431" t="s">
        <v>662</v>
      </c>
      <c r="B30" s="359" t="s">
        <v>663</v>
      </c>
      <c r="C30" s="360">
        <v>37430.25</v>
      </c>
    </row>
    <row r="31" spans="1:5" x14ac:dyDescent="0.25">
      <c r="A31" s="431" t="s">
        <v>664</v>
      </c>
      <c r="B31" s="359" t="s">
        <v>665</v>
      </c>
      <c r="C31" s="360">
        <v>36908.33</v>
      </c>
    </row>
    <row r="32" spans="1:5" x14ac:dyDescent="0.25">
      <c r="A32" s="431" t="s">
        <v>666</v>
      </c>
      <c r="B32" s="359" t="s">
        <v>667</v>
      </c>
      <c r="C32" s="360">
        <v>33844.06</v>
      </c>
    </row>
    <row r="33" spans="1:3" x14ac:dyDescent="0.25">
      <c r="A33" s="431" t="s">
        <v>668</v>
      </c>
      <c r="B33" s="359" t="s">
        <v>669</v>
      </c>
      <c r="C33" s="360">
        <v>33479.19</v>
      </c>
    </row>
    <row r="34" spans="1:3" x14ac:dyDescent="0.25">
      <c r="A34" s="431" t="s">
        <v>670</v>
      </c>
      <c r="B34" s="359" t="s">
        <v>671</v>
      </c>
      <c r="C34" s="360">
        <v>32282.799999999999</v>
      </c>
    </row>
    <row r="35" spans="1:3" x14ac:dyDescent="0.25">
      <c r="A35" s="431" t="s">
        <v>672</v>
      </c>
      <c r="B35" s="359" t="s">
        <v>673</v>
      </c>
      <c r="C35" s="360">
        <v>32074.23</v>
      </c>
    </row>
    <row r="36" spans="1:3" x14ac:dyDescent="0.25">
      <c r="A36" s="431" t="s">
        <v>674</v>
      </c>
      <c r="B36" s="359" t="s">
        <v>675</v>
      </c>
      <c r="C36" s="360">
        <v>31904.799999999999</v>
      </c>
    </row>
    <row r="37" spans="1:3" x14ac:dyDescent="0.25">
      <c r="A37" s="431" t="s">
        <v>676</v>
      </c>
      <c r="B37" s="359" t="s">
        <v>677</v>
      </c>
      <c r="C37" s="360">
        <v>31076.880000000001</v>
      </c>
    </row>
    <row r="38" spans="1:3" x14ac:dyDescent="0.25">
      <c r="A38" s="431" t="s">
        <v>678</v>
      </c>
      <c r="B38" s="359" t="s">
        <v>679</v>
      </c>
      <c r="C38" s="360">
        <v>29825.49</v>
      </c>
    </row>
    <row r="39" spans="1:3" x14ac:dyDescent="0.25">
      <c r="A39" s="431" t="s">
        <v>680</v>
      </c>
      <c r="B39" s="359" t="s">
        <v>681</v>
      </c>
      <c r="C39" s="360">
        <v>29538.66</v>
      </c>
    </row>
    <row r="40" spans="1:3" x14ac:dyDescent="0.25">
      <c r="A40" s="431" t="s">
        <v>682</v>
      </c>
      <c r="B40" s="359" t="s">
        <v>683</v>
      </c>
      <c r="C40" s="360">
        <v>28200.560000000001</v>
      </c>
    </row>
    <row r="41" spans="1:3" x14ac:dyDescent="0.25">
      <c r="A41" s="431" t="s">
        <v>684</v>
      </c>
      <c r="B41" s="359" t="s">
        <v>685</v>
      </c>
      <c r="C41" s="360">
        <v>20570</v>
      </c>
    </row>
    <row r="42" spans="1:3" x14ac:dyDescent="0.25">
      <c r="A42" s="431" t="s">
        <v>686</v>
      </c>
      <c r="B42" s="359" t="s">
        <v>687</v>
      </c>
      <c r="C42" s="360">
        <v>19191.02</v>
      </c>
    </row>
    <row r="43" spans="1:3" x14ac:dyDescent="0.25">
      <c r="A43" s="431" t="s">
        <v>688</v>
      </c>
      <c r="B43" s="359" t="s">
        <v>689</v>
      </c>
      <c r="C43" s="360">
        <v>17898.25</v>
      </c>
    </row>
    <row r="44" spans="1:3" x14ac:dyDescent="0.25">
      <c r="A44" s="431" t="s">
        <v>690</v>
      </c>
      <c r="B44" s="359" t="s">
        <v>691</v>
      </c>
      <c r="C44" s="360">
        <v>17232.189999999999</v>
      </c>
    </row>
    <row r="45" spans="1:3" x14ac:dyDescent="0.25">
      <c r="A45" s="431" t="s">
        <v>692</v>
      </c>
      <c r="B45" s="359" t="s">
        <v>693</v>
      </c>
      <c r="C45" s="360">
        <v>16927.41</v>
      </c>
    </row>
    <row r="46" spans="1:3" x14ac:dyDescent="0.25">
      <c r="A46" s="431" t="s">
        <v>694</v>
      </c>
      <c r="B46" s="359" t="s">
        <v>695</v>
      </c>
      <c r="C46" s="360">
        <v>16229.91</v>
      </c>
    </row>
    <row r="47" spans="1:3" x14ac:dyDescent="0.25">
      <c r="A47" s="431" t="s">
        <v>696</v>
      </c>
      <c r="B47" s="359" t="s">
        <v>697</v>
      </c>
      <c r="C47" s="360">
        <v>15401.4</v>
      </c>
    </row>
    <row r="48" spans="1:3" x14ac:dyDescent="0.25">
      <c r="A48" s="431" t="s">
        <v>698</v>
      </c>
      <c r="B48" s="359" t="s">
        <v>699</v>
      </c>
      <c r="C48" s="360">
        <v>15269.61</v>
      </c>
    </row>
    <row r="49" spans="1:3" x14ac:dyDescent="0.25">
      <c r="A49" s="431" t="s">
        <v>700</v>
      </c>
      <c r="B49" s="359" t="s">
        <v>701</v>
      </c>
      <c r="C49" s="360">
        <v>15102.99</v>
      </c>
    </row>
    <row r="50" spans="1:3" x14ac:dyDescent="0.25">
      <c r="A50" s="431" t="s">
        <v>702</v>
      </c>
      <c r="B50" s="359" t="s">
        <v>703</v>
      </c>
      <c r="C50" s="360">
        <v>15044.56</v>
      </c>
    </row>
    <row r="51" spans="1:3" x14ac:dyDescent="0.25">
      <c r="A51" s="431" t="s">
        <v>704</v>
      </c>
      <c r="B51" s="359" t="s">
        <v>705</v>
      </c>
      <c r="C51" s="360">
        <v>13962.73</v>
      </c>
    </row>
    <row r="52" spans="1:3" x14ac:dyDescent="0.25">
      <c r="A52" s="431" t="s">
        <v>706</v>
      </c>
      <c r="B52" s="359" t="s">
        <v>707</v>
      </c>
      <c r="C52" s="360">
        <v>13549.7</v>
      </c>
    </row>
    <row r="53" spans="1:3" x14ac:dyDescent="0.25">
      <c r="A53" s="431" t="s">
        <v>708</v>
      </c>
      <c r="B53" s="359" t="s">
        <v>709</v>
      </c>
      <c r="C53" s="360">
        <v>13238.65</v>
      </c>
    </row>
    <row r="54" spans="1:3" x14ac:dyDescent="0.25">
      <c r="A54" s="431" t="s">
        <v>710</v>
      </c>
      <c r="B54" s="359" t="s">
        <v>711</v>
      </c>
      <c r="C54" s="360">
        <v>12968.84</v>
      </c>
    </row>
    <row r="55" spans="1:3" x14ac:dyDescent="0.25">
      <c r="A55" s="431" t="s">
        <v>712</v>
      </c>
      <c r="B55" s="359" t="s">
        <v>713</v>
      </c>
      <c r="C55" s="360">
        <v>12895.78</v>
      </c>
    </row>
    <row r="56" spans="1:3" x14ac:dyDescent="0.25">
      <c r="A56" s="431" t="s">
        <v>714</v>
      </c>
      <c r="B56" s="359" t="s">
        <v>715</v>
      </c>
      <c r="C56" s="360">
        <v>12892.79</v>
      </c>
    </row>
    <row r="57" spans="1:3" x14ac:dyDescent="0.25">
      <c r="A57" s="431" t="s">
        <v>716</v>
      </c>
      <c r="B57" s="359" t="s">
        <v>717</v>
      </c>
      <c r="C57" s="360">
        <v>12838.26</v>
      </c>
    </row>
    <row r="58" spans="1:3" x14ac:dyDescent="0.25">
      <c r="A58" s="431" t="s">
        <v>718</v>
      </c>
      <c r="B58" s="359" t="s">
        <v>719</v>
      </c>
      <c r="C58" s="360">
        <v>12810.93</v>
      </c>
    </row>
    <row r="59" spans="1:3" x14ac:dyDescent="0.25">
      <c r="A59" s="431" t="s">
        <v>720</v>
      </c>
      <c r="B59" s="359" t="s">
        <v>721</v>
      </c>
      <c r="C59" s="360">
        <v>12605.32</v>
      </c>
    </row>
    <row r="60" spans="1:3" x14ac:dyDescent="0.25">
      <c r="A60" s="431" t="s">
        <v>722</v>
      </c>
      <c r="B60" s="359" t="s">
        <v>723</v>
      </c>
      <c r="C60" s="360">
        <v>12069.75</v>
      </c>
    </row>
    <row r="61" spans="1:3" x14ac:dyDescent="0.25">
      <c r="A61" s="431" t="s">
        <v>724</v>
      </c>
      <c r="B61" s="359" t="s">
        <v>725</v>
      </c>
      <c r="C61" s="360">
        <v>11502.04</v>
      </c>
    </row>
    <row r="62" spans="1:3" x14ac:dyDescent="0.25">
      <c r="A62" s="431" t="s">
        <v>726</v>
      </c>
      <c r="B62" s="359" t="s">
        <v>727</v>
      </c>
      <c r="C62" s="360">
        <v>11468.62</v>
      </c>
    </row>
    <row r="63" spans="1:3" x14ac:dyDescent="0.25">
      <c r="A63" s="431" t="s">
        <v>728</v>
      </c>
      <c r="B63" s="359" t="s">
        <v>729</v>
      </c>
      <c r="C63" s="360">
        <v>11433.08</v>
      </c>
    </row>
    <row r="64" spans="1:3" x14ac:dyDescent="0.25">
      <c r="A64" s="431" t="s">
        <v>730</v>
      </c>
      <c r="B64" s="359" t="s">
        <v>731</v>
      </c>
      <c r="C64" s="360">
        <v>11282.04</v>
      </c>
    </row>
    <row r="65" spans="1:3" x14ac:dyDescent="0.25">
      <c r="A65" s="431" t="s">
        <v>732</v>
      </c>
      <c r="B65" s="359" t="s">
        <v>733</v>
      </c>
      <c r="C65" s="360">
        <v>10988</v>
      </c>
    </row>
    <row r="66" spans="1:3" x14ac:dyDescent="0.25">
      <c r="A66" s="431" t="s">
        <v>734</v>
      </c>
      <c r="B66" s="359" t="s">
        <v>735</v>
      </c>
      <c r="C66" s="360">
        <v>10967.32</v>
      </c>
    </row>
    <row r="67" spans="1:3" x14ac:dyDescent="0.25">
      <c r="A67" s="431" t="s">
        <v>736</v>
      </c>
      <c r="B67" s="359" t="s">
        <v>737</v>
      </c>
      <c r="C67" s="360">
        <v>10565</v>
      </c>
    </row>
    <row r="68" spans="1:3" x14ac:dyDescent="0.25">
      <c r="A68" s="431" t="s">
        <v>738</v>
      </c>
      <c r="B68" s="359" t="s">
        <v>739</v>
      </c>
      <c r="C68" s="360">
        <v>10077.69</v>
      </c>
    </row>
    <row r="69" spans="1:3" x14ac:dyDescent="0.25">
      <c r="B69" s="359"/>
      <c r="C69" s="374"/>
    </row>
    <row r="70" spans="1:3" x14ac:dyDescent="0.25">
      <c r="B70" s="359"/>
      <c r="C70" s="374"/>
    </row>
    <row r="71" spans="1:3" x14ac:dyDescent="0.25">
      <c r="B71" s="359"/>
      <c r="C71" s="374"/>
    </row>
    <row r="72" spans="1:3" x14ac:dyDescent="0.25">
      <c r="B72" s="359"/>
      <c r="C72" s="374"/>
    </row>
    <row r="73" spans="1:3" x14ac:dyDescent="0.25">
      <c r="B73" s="359"/>
      <c r="C73" s="374"/>
    </row>
    <row r="74" spans="1:3" x14ac:dyDescent="0.25">
      <c r="B74" s="359"/>
      <c r="C74" s="374"/>
    </row>
    <row r="75" spans="1:3" x14ac:dyDescent="0.25">
      <c r="B75" s="359"/>
      <c r="C75" s="374"/>
    </row>
    <row r="76" spans="1:3" x14ac:dyDescent="0.25">
      <c r="B76" s="359"/>
      <c r="C76" s="374"/>
    </row>
    <row r="77" spans="1:3" x14ac:dyDescent="0.25">
      <c r="B77" s="359"/>
      <c r="C77" s="374"/>
    </row>
    <row r="78" spans="1:3" x14ac:dyDescent="0.25">
      <c r="B78" s="359"/>
      <c r="C78" s="374"/>
    </row>
    <row r="79" spans="1:3" x14ac:dyDescent="0.25">
      <c r="B79" s="359"/>
      <c r="C79" s="374"/>
    </row>
    <row r="80" spans="1:3" x14ac:dyDescent="0.25">
      <c r="B80" s="359"/>
      <c r="C80" s="374"/>
    </row>
    <row r="81" spans="2:3" x14ac:dyDescent="0.25">
      <c r="B81" s="359"/>
      <c r="C81" s="374"/>
    </row>
    <row r="82" spans="2:3" x14ac:dyDescent="0.25">
      <c r="B82" s="359"/>
      <c r="C82" s="374"/>
    </row>
    <row r="83" spans="2:3" x14ac:dyDescent="0.25">
      <c r="B83" s="359"/>
      <c r="C83" s="374"/>
    </row>
    <row r="84" spans="2:3" x14ac:dyDescent="0.25">
      <c r="B84" s="359"/>
      <c r="C84" s="374"/>
    </row>
    <row r="85" spans="2:3" x14ac:dyDescent="0.25">
      <c r="B85" s="359"/>
      <c r="C85" s="374"/>
    </row>
    <row r="86" spans="2:3" x14ac:dyDescent="0.25">
      <c r="B86" s="359"/>
      <c r="C86" s="374"/>
    </row>
    <row r="87" spans="2:3" x14ac:dyDescent="0.25">
      <c r="B87" s="359"/>
      <c r="C87" s="374"/>
    </row>
    <row r="88" spans="2:3" x14ac:dyDescent="0.25">
      <c r="B88" s="359"/>
      <c r="C88" s="374"/>
    </row>
    <row r="89" spans="2:3" x14ac:dyDescent="0.25">
      <c r="B89" s="359"/>
      <c r="C89" s="374"/>
    </row>
    <row r="90" spans="2:3" x14ac:dyDescent="0.25">
      <c r="B90" s="359"/>
      <c r="C90" s="374"/>
    </row>
    <row r="91" spans="2:3" x14ac:dyDescent="0.25">
      <c r="B91" s="359"/>
      <c r="C91" s="374"/>
    </row>
    <row r="92" spans="2:3" x14ac:dyDescent="0.25">
      <c r="B92" s="359"/>
      <c r="C92" s="374"/>
    </row>
    <row r="93" spans="2:3" x14ac:dyDescent="0.25">
      <c r="B93" s="359"/>
      <c r="C93" s="374"/>
    </row>
    <row r="94" spans="2:3" x14ac:dyDescent="0.25">
      <c r="B94" s="359"/>
      <c r="C94" s="374"/>
    </row>
    <row r="95" spans="2:3" x14ac:dyDescent="0.25">
      <c r="B95" s="359"/>
      <c r="C95" s="374"/>
    </row>
    <row r="96" spans="2:3" x14ac:dyDescent="0.25">
      <c r="B96" s="359"/>
      <c r="C96" s="374"/>
    </row>
    <row r="97" spans="2:3" x14ac:dyDescent="0.25">
      <c r="B97" s="359"/>
      <c r="C97" s="374"/>
    </row>
    <row r="98" spans="2:3" x14ac:dyDescent="0.25">
      <c r="B98" s="359"/>
      <c r="C98" s="374"/>
    </row>
    <row r="99" spans="2:3" x14ac:dyDescent="0.25">
      <c r="B99" s="359"/>
      <c r="C99" s="374"/>
    </row>
    <row r="100" spans="2:3" x14ac:dyDescent="0.25">
      <c r="B100" s="359"/>
      <c r="C100" s="374"/>
    </row>
    <row r="101" spans="2:3" x14ac:dyDescent="0.25">
      <c r="B101" s="359"/>
      <c r="C101" s="374"/>
    </row>
    <row r="102" spans="2:3" x14ac:dyDescent="0.25">
      <c r="B102" s="359"/>
      <c r="C102" s="374"/>
    </row>
    <row r="103" spans="2:3" x14ac:dyDescent="0.25">
      <c r="B103" s="359"/>
      <c r="C103" s="374"/>
    </row>
    <row r="104" spans="2:3" x14ac:dyDescent="0.25">
      <c r="B104" s="359"/>
      <c r="C104" s="374"/>
    </row>
    <row r="105" spans="2:3" x14ac:dyDescent="0.25">
      <c r="B105" s="359"/>
      <c r="C105" s="374"/>
    </row>
    <row r="106" spans="2:3" x14ac:dyDescent="0.25">
      <c r="B106" s="359"/>
      <c r="C106" s="374"/>
    </row>
    <row r="107" spans="2:3" x14ac:dyDescent="0.25">
      <c r="B107" s="359"/>
      <c r="C107" s="374"/>
    </row>
    <row r="108" spans="2:3" x14ac:dyDescent="0.25">
      <c r="B108" s="359"/>
      <c r="C108" s="374"/>
    </row>
    <row r="109" spans="2:3" x14ac:dyDescent="0.25">
      <c r="B109" s="359"/>
      <c r="C109" s="374"/>
    </row>
    <row r="110" spans="2:3" x14ac:dyDescent="0.25">
      <c r="B110" s="359"/>
      <c r="C110" s="374"/>
    </row>
    <row r="111" spans="2:3" x14ac:dyDescent="0.25">
      <c r="B111" s="359"/>
      <c r="C111" s="374"/>
    </row>
    <row r="112" spans="2:3" x14ac:dyDescent="0.25">
      <c r="B112" s="359"/>
      <c r="C112" s="374"/>
    </row>
    <row r="113" spans="2:3" x14ac:dyDescent="0.25">
      <c r="B113" s="359"/>
      <c r="C113" s="374"/>
    </row>
    <row r="114" spans="2:3" x14ac:dyDescent="0.25">
      <c r="B114" s="359"/>
      <c r="C114" s="374"/>
    </row>
    <row r="115" spans="2:3" x14ac:dyDescent="0.25">
      <c r="B115" s="359"/>
      <c r="C115" s="374"/>
    </row>
    <row r="116" spans="2:3" x14ac:dyDescent="0.25">
      <c r="B116" s="359"/>
      <c r="C116" s="374"/>
    </row>
    <row r="117" spans="2:3" x14ac:dyDescent="0.25">
      <c r="B117" s="359"/>
      <c r="C117" s="374"/>
    </row>
    <row r="118" spans="2:3" x14ac:dyDescent="0.25">
      <c r="B118" s="359"/>
      <c r="C118" s="374"/>
    </row>
    <row r="119" spans="2:3" x14ac:dyDescent="0.25">
      <c r="B119" s="359"/>
      <c r="C119" s="374"/>
    </row>
    <row r="120" spans="2:3" x14ac:dyDescent="0.25">
      <c r="B120" s="359"/>
      <c r="C120" s="374"/>
    </row>
    <row r="121" spans="2:3" x14ac:dyDescent="0.25">
      <c r="B121" s="359"/>
      <c r="C121" s="374"/>
    </row>
    <row r="122" spans="2:3" x14ac:dyDescent="0.25">
      <c r="B122" s="359"/>
      <c r="C122" s="374"/>
    </row>
    <row r="123" spans="2:3" x14ac:dyDescent="0.25">
      <c r="B123" s="359"/>
      <c r="C123" s="374"/>
    </row>
    <row r="124" spans="2:3" x14ac:dyDescent="0.25">
      <c r="B124" s="359"/>
      <c r="C124" s="374"/>
    </row>
    <row r="125" spans="2:3" x14ac:dyDescent="0.25">
      <c r="B125" s="359"/>
      <c r="C125" s="374"/>
    </row>
    <row r="126" spans="2:3" x14ac:dyDescent="0.25">
      <c r="B126" s="359"/>
      <c r="C126" s="374"/>
    </row>
    <row r="127" spans="2:3" x14ac:dyDescent="0.25">
      <c r="B127" s="359"/>
      <c r="C127" s="374"/>
    </row>
    <row r="128" spans="2:3" x14ac:dyDescent="0.25">
      <c r="B128" s="359"/>
      <c r="C128" s="374"/>
    </row>
    <row r="129" spans="2:3" x14ac:dyDescent="0.25">
      <c r="B129" s="359"/>
      <c r="C129" s="374"/>
    </row>
    <row r="130" spans="2:3" x14ac:dyDescent="0.25">
      <c r="B130" s="359"/>
      <c r="C130" s="374"/>
    </row>
    <row r="131" spans="2:3" x14ac:dyDescent="0.25">
      <c r="B131" s="359"/>
      <c r="C131" s="374"/>
    </row>
    <row r="132" spans="2:3" x14ac:dyDescent="0.25">
      <c r="B132" s="359"/>
      <c r="C132" s="374"/>
    </row>
    <row r="133" spans="2:3" x14ac:dyDescent="0.25">
      <c r="B133" s="359"/>
      <c r="C133" s="374"/>
    </row>
    <row r="134" spans="2:3" x14ac:dyDescent="0.25">
      <c r="B134" s="359"/>
      <c r="C134" s="374"/>
    </row>
    <row r="135" spans="2:3" x14ac:dyDescent="0.25">
      <c r="B135" s="359"/>
      <c r="C135" s="374"/>
    </row>
    <row r="136" spans="2:3" x14ac:dyDescent="0.25">
      <c r="B136" s="359"/>
      <c r="C136" s="374"/>
    </row>
    <row r="137" spans="2:3" x14ac:dyDescent="0.25">
      <c r="B137" s="359"/>
      <c r="C137" s="374"/>
    </row>
    <row r="138" spans="2:3" x14ac:dyDescent="0.25">
      <c r="B138" s="359"/>
      <c r="C138" s="374"/>
    </row>
    <row r="139" spans="2:3" x14ac:dyDescent="0.25">
      <c r="B139" s="359"/>
      <c r="C139" s="374"/>
    </row>
    <row r="140" spans="2:3" x14ac:dyDescent="0.25">
      <c r="B140" s="359"/>
      <c r="C140" s="374"/>
    </row>
    <row r="141" spans="2:3" x14ac:dyDescent="0.25">
      <c r="B141" s="359"/>
      <c r="C141" s="374"/>
    </row>
    <row r="142" spans="2:3" x14ac:dyDescent="0.25">
      <c r="B142" s="359"/>
      <c r="C142" s="374"/>
    </row>
    <row r="143" spans="2:3" x14ac:dyDescent="0.25">
      <c r="B143" s="359"/>
      <c r="C143" s="374"/>
    </row>
    <row r="144" spans="2:3" x14ac:dyDescent="0.25">
      <c r="B144" s="359"/>
      <c r="C144" s="374"/>
    </row>
    <row r="145" spans="2:3" x14ac:dyDescent="0.25">
      <c r="B145" s="359"/>
      <c r="C145" s="374"/>
    </row>
    <row r="146" spans="2:3" x14ac:dyDescent="0.25">
      <c r="B146" s="359"/>
      <c r="C146" s="374"/>
    </row>
    <row r="147" spans="2:3" x14ac:dyDescent="0.25">
      <c r="B147" s="359"/>
      <c r="C147" s="374"/>
    </row>
    <row r="148" spans="2:3" x14ac:dyDescent="0.25">
      <c r="B148" s="359"/>
      <c r="C148" s="374"/>
    </row>
    <row r="149" spans="2:3" x14ac:dyDescent="0.25">
      <c r="B149" s="359"/>
      <c r="C149" s="374"/>
    </row>
    <row r="150" spans="2:3" x14ac:dyDescent="0.25">
      <c r="B150" s="359"/>
      <c r="C150" s="374"/>
    </row>
    <row r="151" spans="2:3" x14ac:dyDescent="0.25">
      <c r="B151" s="359"/>
      <c r="C151" s="374"/>
    </row>
    <row r="152" spans="2:3" x14ac:dyDescent="0.25">
      <c r="B152" s="359"/>
      <c r="C152" s="374"/>
    </row>
    <row r="153" spans="2:3" x14ac:dyDescent="0.25">
      <c r="B153" s="359"/>
      <c r="C153" s="374"/>
    </row>
    <row r="154" spans="2:3" x14ac:dyDescent="0.25">
      <c r="B154" s="359"/>
      <c r="C154" s="374"/>
    </row>
    <row r="155" spans="2:3" x14ac:dyDescent="0.25">
      <c r="B155" s="359"/>
      <c r="C155" s="374"/>
    </row>
    <row r="156" spans="2:3" x14ac:dyDescent="0.25">
      <c r="B156" s="359"/>
      <c r="C156" s="374"/>
    </row>
    <row r="157" spans="2:3" x14ac:dyDescent="0.25">
      <c r="B157" s="359"/>
      <c r="C157" s="374"/>
    </row>
    <row r="158" spans="2:3" x14ac:dyDescent="0.25">
      <c r="B158" s="359"/>
      <c r="C158" s="374"/>
    </row>
    <row r="159" spans="2:3" x14ac:dyDescent="0.25">
      <c r="B159" s="359"/>
      <c r="C159" s="374"/>
    </row>
    <row r="160" spans="2:3" x14ac:dyDescent="0.25">
      <c r="B160" s="359"/>
      <c r="C160" s="374"/>
    </row>
    <row r="161" spans="2:3" x14ac:dyDescent="0.25">
      <c r="B161" s="359"/>
      <c r="C161" s="374"/>
    </row>
    <row r="162" spans="2:3" x14ac:dyDescent="0.25">
      <c r="B162" s="359"/>
      <c r="C162" s="374"/>
    </row>
    <row r="163" spans="2:3" x14ac:dyDescent="0.25">
      <c r="B163" s="359"/>
      <c r="C163" s="374"/>
    </row>
    <row r="164" spans="2:3" x14ac:dyDescent="0.25">
      <c r="B164" s="359"/>
      <c r="C164" s="374"/>
    </row>
    <row r="165" spans="2:3" x14ac:dyDescent="0.25">
      <c r="B165" s="359"/>
      <c r="C165" s="374"/>
    </row>
    <row r="166" spans="2:3" x14ac:dyDescent="0.25">
      <c r="B166" s="359"/>
      <c r="C166" s="374"/>
    </row>
    <row r="167" spans="2:3" x14ac:dyDescent="0.25">
      <c r="B167" s="359"/>
      <c r="C167" s="374"/>
    </row>
    <row r="168" spans="2:3" x14ac:dyDescent="0.25">
      <c r="B168" s="359"/>
      <c r="C168" s="374"/>
    </row>
    <row r="169" spans="2:3" x14ac:dyDescent="0.25">
      <c r="B169" s="359"/>
      <c r="C169" s="374"/>
    </row>
    <row r="170" spans="2:3" x14ac:dyDescent="0.25">
      <c r="B170" s="359"/>
      <c r="C170" s="374"/>
    </row>
    <row r="171" spans="2:3" x14ac:dyDescent="0.25">
      <c r="B171" s="359"/>
      <c r="C171" s="374"/>
    </row>
    <row r="172" spans="2:3" x14ac:dyDescent="0.25">
      <c r="B172" s="359"/>
      <c r="C172" s="374"/>
    </row>
    <row r="173" spans="2:3" x14ac:dyDescent="0.25">
      <c r="B173" s="359"/>
      <c r="C173" s="374"/>
    </row>
    <row r="174" spans="2:3" x14ac:dyDescent="0.25">
      <c r="B174" s="359"/>
      <c r="C174" s="374"/>
    </row>
    <row r="175" spans="2:3" x14ac:dyDescent="0.25">
      <c r="B175" s="359"/>
      <c r="C175" s="374"/>
    </row>
    <row r="176" spans="2:3" x14ac:dyDescent="0.25">
      <c r="B176" s="359"/>
      <c r="C176" s="374"/>
    </row>
    <row r="177" spans="2:3" x14ac:dyDescent="0.25">
      <c r="B177" s="359"/>
      <c r="C177" s="374"/>
    </row>
    <row r="178" spans="2:3" x14ac:dyDescent="0.25">
      <c r="B178" s="359"/>
      <c r="C178" s="374"/>
    </row>
    <row r="179" spans="2:3" x14ac:dyDescent="0.25">
      <c r="B179" s="359"/>
      <c r="C179" s="374"/>
    </row>
    <row r="180" spans="2:3" x14ac:dyDescent="0.25">
      <c r="B180" s="359"/>
      <c r="C180" s="374"/>
    </row>
    <row r="181" spans="2:3" x14ac:dyDescent="0.25">
      <c r="B181" s="359"/>
      <c r="C181" s="374"/>
    </row>
    <row r="182" spans="2:3" x14ac:dyDescent="0.25">
      <c r="B182" s="359"/>
      <c r="C182" s="374"/>
    </row>
    <row r="183" spans="2:3" x14ac:dyDescent="0.25">
      <c r="B183" s="359"/>
      <c r="C183" s="374"/>
    </row>
    <row r="184" spans="2:3" x14ac:dyDescent="0.25">
      <c r="B184" s="359"/>
      <c r="C184" s="374"/>
    </row>
    <row r="185" spans="2:3" x14ac:dyDescent="0.25">
      <c r="B185" s="359"/>
      <c r="C185" s="374"/>
    </row>
    <row r="186" spans="2:3" x14ac:dyDescent="0.25">
      <c r="B186" s="359"/>
      <c r="C186" s="374"/>
    </row>
    <row r="187" spans="2:3" x14ac:dyDescent="0.25">
      <c r="B187" s="359"/>
      <c r="C187" s="374"/>
    </row>
    <row r="188" spans="2:3" x14ac:dyDescent="0.25">
      <c r="B188" s="359"/>
      <c r="C188" s="374"/>
    </row>
    <row r="189" spans="2:3" x14ac:dyDescent="0.25">
      <c r="B189" s="359"/>
      <c r="C189" s="374"/>
    </row>
    <row r="190" spans="2:3" x14ac:dyDescent="0.25">
      <c r="B190" s="359"/>
      <c r="C190" s="374"/>
    </row>
    <row r="191" spans="2:3" x14ac:dyDescent="0.25">
      <c r="B191" s="359"/>
      <c r="C191" s="374"/>
    </row>
    <row r="192" spans="2:3" x14ac:dyDescent="0.25">
      <c r="B192" s="359"/>
      <c r="C192" s="374"/>
    </row>
    <row r="193" spans="2:3" x14ac:dyDescent="0.25">
      <c r="B193" s="359"/>
      <c r="C193" s="374"/>
    </row>
    <row r="194" spans="2:3" x14ac:dyDescent="0.25">
      <c r="B194" s="359"/>
      <c r="C194" s="374"/>
    </row>
    <row r="195" spans="2:3" x14ac:dyDescent="0.25">
      <c r="B195" s="359"/>
      <c r="C195" s="374"/>
    </row>
    <row r="196" spans="2:3" x14ac:dyDescent="0.25">
      <c r="B196" s="359"/>
      <c r="C196" s="374"/>
    </row>
    <row r="197" spans="2:3" x14ac:dyDescent="0.25">
      <c r="B197" s="359"/>
      <c r="C197" s="374"/>
    </row>
    <row r="198" spans="2:3" x14ac:dyDescent="0.25">
      <c r="B198" s="359"/>
      <c r="C198" s="374"/>
    </row>
    <row r="199" spans="2:3" x14ac:dyDescent="0.25">
      <c r="B199" s="359"/>
      <c r="C199" s="374"/>
    </row>
    <row r="200" spans="2:3" x14ac:dyDescent="0.25">
      <c r="B200" s="359"/>
      <c r="C200" s="374"/>
    </row>
    <row r="201" spans="2:3" x14ac:dyDescent="0.25">
      <c r="B201" s="359"/>
      <c r="C201" s="374"/>
    </row>
    <row r="202" spans="2:3" x14ac:dyDescent="0.25">
      <c r="B202" s="359"/>
      <c r="C202" s="374"/>
    </row>
    <row r="203" spans="2:3" x14ac:dyDescent="0.25">
      <c r="B203" s="359"/>
      <c r="C203" s="374"/>
    </row>
    <row r="204" spans="2:3" x14ac:dyDescent="0.25">
      <c r="B204" s="359"/>
      <c r="C204" s="374"/>
    </row>
    <row r="205" spans="2:3" x14ac:dyDescent="0.25">
      <c r="B205" s="359"/>
      <c r="C205" s="374"/>
    </row>
    <row r="206" spans="2:3" x14ac:dyDescent="0.25">
      <c r="B206" s="359"/>
      <c r="C206" s="374"/>
    </row>
    <row r="207" spans="2:3" x14ac:dyDescent="0.25">
      <c r="B207" s="359"/>
      <c r="C207" s="374"/>
    </row>
    <row r="208" spans="2:3" x14ac:dyDescent="0.25">
      <c r="B208" s="359"/>
      <c r="C208" s="374"/>
    </row>
    <row r="209" spans="2:3" x14ac:dyDescent="0.25">
      <c r="B209" s="359"/>
      <c r="C209" s="374"/>
    </row>
    <row r="210" spans="2:3" x14ac:dyDescent="0.25">
      <c r="B210" s="359"/>
      <c r="C210" s="374"/>
    </row>
    <row r="211" spans="2:3" x14ac:dyDescent="0.25">
      <c r="B211" s="359"/>
      <c r="C211" s="374"/>
    </row>
    <row r="212" spans="2:3" x14ac:dyDescent="0.25">
      <c r="B212" s="359"/>
      <c r="C212" s="374"/>
    </row>
    <row r="213" spans="2:3" x14ac:dyDescent="0.25">
      <c r="B213" s="359"/>
      <c r="C213" s="374"/>
    </row>
    <row r="214" spans="2:3" x14ac:dyDescent="0.25">
      <c r="B214" s="359"/>
      <c r="C214" s="374"/>
    </row>
    <row r="215" spans="2:3" x14ac:dyDescent="0.25">
      <c r="B215" s="359"/>
      <c r="C215" s="374"/>
    </row>
    <row r="216" spans="2:3" x14ac:dyDescent="0.25">
      <c r="B216" s="359"/>
      <c r="C216" s="374"/>
    </row>
    <row r="217" spans="2:3" x14ac:dyDescent="0.25">
      <c r="B217" s="359"/>
      <c r="C217" s="374"/>
    </row>
    <row r="218" spans="2:3" x14ac:dyDescent="0.25">
      <c r="B218" s="359"/>
      <c r="C218" s="374"/>
    </row>
    <row r="219" spans="2:3" x14ac:dyDescent="0.25">
      <c r="B219" s="359"/>
      <c r="C219" s="374"/>
    </row>
    <row r="220" spans="2:3" x14ac:dyDescent="0.25">
      <c r="B220" s="359"/>
      <c r="C220" s="374"/>
    </row>
    <row r="221" spans="2:3" x14ac:dyDescent="0.25">
      <c r="B221" s="359"/>
      <c r="C221" s="374"/>
    </row>
    <row r="222" spans="2:3" x14ac:dyDescent="0.25">
      <c r="B222" s="359"/>
      <c r="C222" s="374"/>
    </row>
    <row r="223" spans="2:3" x14ac:dyDescent="0.25">
      <c r="B223" s="359"/>
      <c r="C223" s="374"/>
    </row>
    <row r="224" spans="2:3" x14ac:dyDescent="0.25">
      <c r="B224" s="359"/>
      <c r="C224" s="374"/>
    </row>
    <row r="225" spans="2:3" x14ac:dyDescent="0.25">
      <c r="B225" s="359"/>
      <c r="C225" s="374"/>
    </row>
    <row r="226" spans="2:3" x14ac:dyDescent="0.25">
      <c r="B226" s="359"/>
      <c r="C226" s="374"/>
    </row>
    <row r="227" spans="2:3" x14ac:dyDescent="0.25">
      <c r="B227" s="359"/>
      <c r="C227" s="374"/>
    </row>
    <row r="228" spans="2:3" x14ac:dyDescent="0.25">
      <c r="B228" s="359"/>
      <c r="C228" s="374"/>
    </row>
    <row r="229" spans="2:3" x14ac:dyDescent="0.25">
      <c r="B229" s="359"/>
      <c r="C229" s="374"/>
    </row>
    <row r="230" spans="2:3" x14ac:dyDescent="0.25">
      <c r="B230" s="359"/>
      <c r="C230" s="374"/>
    </row>
    <row r="231" spans="2:3" x14ac:dyDescent="0.25">
      <c r="B231" s="359"/>
      <c r="C231" s="374"/>
    </row>
    <row r="232" spans="2:3" x14ac:dyDescent="0.25">
      <c r="B232" s="359"/>
      <c r="C232" s="374"/>
    </row>
    <row r="233" spans="2:3" x14ac:dyDescent="0.25">
      <c r="B233" s="359"/>
      <c r="C233" s="374"/>
    </row>
    <row r="234" spans="2:3" x14ac:dyDescent="0.25">
      <c r="B234" s="359"/>
      <c r="C234" s="374"/>
    </row>
    <row r="235" spans="2:3" x14ac:dyDescent="0.25">
      <c r="B235" s="359"/>
      <c r="C235" s="374"/>
    </row>
    <row r="236" spans="2:3" x14ac:dyDescent="0.25">
      <c r="B236" s="359"/>
      <c r="C236" s="374"/>
    </row>
    <row r="237" spans="2:3" x14ac:dyDescent="0.25">
      <c r="B237" s="359"/>
      <c r="C237" s="374"/>
    </row>
    <row r="238" spans="2:3" x14ac:dyDescent="0.25">
      <c r="B238" s="359"/>
      <c r="C238" s="374"/>
    </row>
    <row r="239" spans="2:3" x14ac:dyDescent="0.25">
      <c r="B239" s="359"/>
      <c r="C239" s="374"/>
    </row>
    <row r="240" spans="2:3" x14ac:dyDescent="0.25">
      <c r="B240" s="359"/>
      <c r="C240" s="374"/>
    </row>
    <row r="241" spans="2:3" x14ac:dyDescent="0.25">
      <c r="B241" s="359"/>
      <c r="C241" s="374"/>
    </row>
    <row r="242" spans="2:3" x14ac:dyDescent="0.25">
      <c r="B242" s="359"/>
      <c r="C242" s="374"/>
    </row>
    <row r="243" spans="2:3" x14ac:dyDescent="0.25">
      <c r="B243" s="359"/>
      <c r="C243" s="374"/>
    </row>
    <row r="244" spans="2:3" x14ac:dyDescent="0.25">
      <c r="B244" s="359"/>
      <c r="C244" s="374"/>
    </row>
    <row r="245" spans="2:3" x14ac:dyDescent="0.25">
      <c r="B245" s="359"/>
      <c r="C245" s="374"/>
    </row>
    <row r="246" spans="2:3" x14ac:dyDescent="0.25">
      <c r="B246" s="359"/>
      <c r="C246" s="374"/>
    </row>
    <row r="247" spans="2:3" x14ac:dyDescent="0.25">
      <c r="B247" s="359"/>
      <c r="C247" s="374"/>
    </row>
    <row r="248" spans="2:3" x14ac:dyDescent="0.25">
      <c r="B248" s="359"/>
      <c r="C248" s="374"/>
    </row>
    <row r="249" spans="2:3" x14ac:dyDescent="0.25">
      <c r="B249" s="359"/>
      <c r="C249" s="374"/>
    </row>
    <row r="250" spans="2:3" x14ac:dyDescent="0.25">
      <c r="B250" s="359"/>
      <c r="C250" s="374"/>
    </row>
    <row r="251" spans="2:3" x14ac:dyDescent="0.25">
      <c r="B251" s="359"/>
      <c r="C251" s="374"/>
    </row>
    <row r="252" spans="2:3" x14ac:dyDescent="0.25">
      <c r="B252" s="359"/>
      <c r="C252" s="374"/>
    </row>
    <row r="253" spans="2:3" x14ac:dyDescent="0.25">
      <c r="B253" s="359"/>
      <c r="C253" s="374"/>
    </row>
    <row r="254" spans="2:3" x14ac:dyDescent="0.25">
      <c r="B254" s="359"/>
      <c r="C254" s="374"/>
    </row>
    <row r="255" spans="2:3" x14ac:dyDescent="0.25">
      <c r="B255" s="359"/>
      <c r="C255" s="374"/>
    </row>
    <row r="256" spans="2:3" x14ac:dyDescent="0.25">
      <c r="B256" s="359"/>
      <c r="C256" s="374"/>
    </row>
    <row r="257" spans="2:3" x14ac:dyDescent="0.25">
      <c r="B257" s="359"/>
      <c r="C257" s="374"/>
    </row>
    <row r="258" spans="2:3" x14ac:dyDescent="0.25">
      <c r="B258" s="359"/>
      <c r="C258" s="374"/>
    </row>
    <row r="259" spans="2:3" x14ac:dyDescent="0.25">
      <c r="B259" s="359"/>
      <c r="C259" s="374"/>
    </row>
    <row r="260" spans="2:3" x14ac:dyDescent="0.25">
      <c r="B260" s="359"/>
      <c r="C260" s="374"/>
    </row>
    <row r="261" spans="2:3" x14ac:dyDescent="0.25">
      <c r="B261" s="359"/>
      <c r="C261" s="374"/>
    </row>
    <row r="262" spans="2:3" x14ac:dyDescent="0.25">
      <c r="B262" s="359"/>
      <c r="C262" s="374"/>
    </row>
    <row r="263" spans="2:3" x14ac:dyDescent="0.25">
      <c r="B263" s="359"/>
      <c r="C263" s="374"/>
    </row>
    <row r="264" spans="2:3" x14ac:dyDescent="0.25">
      <c r="B264" s="359"/>
      <c r="C264" s="374"/>
    </row>
    <row r="265" spans="2:3" x14ac:dyDescent="0.25">
      <c r="B265" s="359"/>
      <c r="C265" s="374"/>
    </row>
    <row r="266" spans="2:3" x14ac:dyDescent="0.25">
      <c r="B266" s="359"/>
      <c r="C266" s="374"/>
    </row>
    <row r="267" spans="2:3" x14ac:dyDescent="0.25">
      <c r="B267" s="359"/>
      <c r="C267" s="374"/>
    </row>
    <row r="268" spans="2:3" x14ac:dyDescent="0.25">
      <c r="B268" s="359"/>
      <c r="C268" s="374"/>
    </row>
    <row r="269" spans="2:3" x14ac:dyDescent="0.25">
      <c r="B269" s="359"/>
      <c r="C269" s="374"/>
    </row>
    <row r="270" spans="2:3" x14ac:dyDescent="0.25">
      <c r="B270" s="359"/>
      <c r="C270" s="374"/>
    </row>
    <row r="271" spans="2:3" x14ac:dyDescent="0.25">
      <c r="B271" s="359"/>
      <c r="C271" s="374"/>
    </row>
    <row r="272" spans="2:3" x14ac:dyDescent="0.25">
      <c r="B272" s="359"/>
      <c r="C272" s="374"/>
    </row>
    <row r="273" spans="2:3" x14ac:dyDescent="0.25">
      <c r="B273" s="359"/>
      <c r="C273" s="374"/>
    </row>
    <row r="274" spans="2:3" x14ac:dyDescent="0.25">
      <c r="B274" s="359"/>
      <c r="C274" s="374"/>
    </row>
    <row r="275" spans="2:3" x14ac:dyDescent="0.25">
      <c r="B275" s="359"/>
      <c r="C275" s="374"/>
    </row>
    <row r="276" spans="2:3" x14ac:dyDescent="0.25">
      <c r="B276" s="359"/>
      <c r="C276" s="374"/>
    </row>
    <row r="277" spans="2:3" x14ac:dyDescent="0.25">
      <c r="B277" s="359"/>
      <c r="C277" s="374"/>
    </row>
    <row r="278" spans="2:3" x14ac:dyDescent="0.25">
      <c r="B278" s="359"/>
      <c r="C278" s="374"/>
    </row>
    <row r="279" spans="2:3" x14ac:dyDescent="0.25">
      <c r="B279" s="359"/>
      <c r="C279" s="374"/>
    </row>
    <row r="280" spans="2:3" x14ac:dyDescent="0.25">
      <c r="B280" s="359"/>
      <c r="C280" s="374"/>
    </row>
    <row r="281" spans="2:3" x14ac:dyDescent="0.25">
      <c r="B281" s="359"/>
      <c r="C281" s="374"/>
    </row>
    <row r="282" spans="2:3" x14ac:dyDescent="0.25">
      <c r="B282" s="359"/>
      <c r="C282" s="374"/>
    </row>
    <row r="283" spans="2:3" x14ac:dyDescent="0.25">
      <c r="B283" s="359"/>
      <c r="C283" s="374"/>
    </row>
    <row r="284" spans="2:3" x14ac:dyDescent="0.25">
      <c r="B284" s="359"/>
      <c r="C284" s="374"/>
    </row>
    <row r="285" spans="2:3" x14ac:dyDescent="0.25">
      <c r="B285" s="359"/>
      <c r="C285" s="374"/>
    </row>
    <row r="286" spans="2:3" x14ac:dyDescent="0.25">
      <c r="B286" s="359"/>
      <c r="C286" s="374"/>
    </row>
    <row r="287" spans="2:3" x14ac:dyDescent="0.25">
      <c r="B287" s="359"/>
      <c r="C287" s="374"/>
    </row>
    <row r="288" spans="2:3" x14ac:dyDescent="0.25">
      <c r="B288" s="359"/>
      <c r="C288" s="374"/>
    </row>
    <row r="289" spans="2:3" x14ac:dyDescent="0.25">
      <c r="B289" s="359"/>
      <c r="C289" s="374"/>
    </row>
    <row r="290" spans="2:3" x14ac:dyDescent="0.25">
      <c r="B290" s="359"/>
      <c r="C290" s="374"/>
    </row>
    <row r="291" spans="2:3" x14ac:dyDescent="0.25">
      <c r="B291" s="359"/>
      <c r="C291" s="374"/>
    </row>
    <row r="292" spans="2:3" x14ac:dyDescent="0.25">
      <c r="B292" s="359"/>
      <c r="C292" s="374"/>
    </row>
    <row r="293" spans="2:3" x14ac:dyDescent="0.25">
      <c r="B293" s="359"/>
      <c r="C293" s="374"/>
    </row>
    <row r="294" spans="2:3" x14ac:dyDescent="0.25">
      <c r="B294" s="359"/>
      <c r="C294" s="374"/>
    </row>
    <row r="295" spans="2:3" x14ac:dyDescent="0.25">
      <c r="B295" s="359"/>
      <c r="C295" s="374"/>
    </row>
    <row r="296" spans="2:3" x14ac:dyDescent="0.25">
      <c r="B296" s="359"/>
      <c r="C296" s="374"/>
    </row>
    <row r="297" spans="2:3" x14ac:dyDescent="0.25">
      <c r="B297" s="359"/>
      <c r="C297" s="374"/>
    </row>
    <row r="298" spans="2:3" x14ac:dyDescent="0.25">
      <c r="B298" s="359"/>
      <c r="C298" s="374"/>
    </row>
    <row r="299" spans="2:3" x14ac:dyDescent="0.25">
      <c r="B299" s="359"/>
      <c r="C299" s="374"/>
    </row>
    <row r="300" spans="2:3" x14ac:dyDescent="0.25">
      <c r="B300" s="359"/>
      <c r="C300" s="374"/>
    </row>
    <row r="301" spans="2:3" x14ac:dyDescent="0.25">
      <c r="B301" s="359"/>
      <c r="C301" s="374"/>
    </row>
    <row r="302" spans="2:3" x14ac:dyDescent="0.25">
      <c r="B302" s="359"/>
      <c r="C302" s="374"/>
    </row>
    <row r="303" spans="2:3" x14ac:dyDescent="0.25">
      <c r="B303" s="359"/>
      <c r="C303" s="374"/>
    </row>
    <row r="304" spans="2:3" x14ac:dyDescent="0.25">
      <c r="B304" s="359"/>
      <c r="C304" s="374"/>
    </row>
    <row r="305" spans="2:3" x14ac:dyDescent="0.25">
      <c r="B305" s="359"/>
      <c r="C305" s="374"/>
    </row>
    <row r="306" spans="2:3" x14ac:dyDescent="0.25">
      <c r="B306" s="359"/>
      <c r="C306" s="374"/>
    </row>
    <row r="307" spans="2:3" x14ac:dyDescent="0.25">
      <c r="B307" s="359"/>
      <c r="C307" s="374"/>
    </row>
    <row r="308" spans="2:3" x14ac:dyDescent="0.25">
      <c r="B308" s="359"/>
      <c r="C308" s="374"/>
    </row>
    <row r="309" spans="2:3" x14ac:dyDescent="0.25">
      <c r="B309" s="359"/>
      <c r="C309" s="374"/>
    </row>
    <row r="310" spans="2:3" x14ac:dyDescent="0.25">
      <c r="B310" s="359"/>
      <c r="C310" s="374"/>
    </row>
    <row r="311" spans="2:3" x14ac:dyDescent="0.25">
      <c r="B311" s="359"/>
      <c r="C311" s="374"/>
    </row>
    <row r="312" spans="2:3" x14ac:dyDescent="0.25">
      <c r="B312" s="359"/>
      <c r="C312" s="374"/>
    </row>
    <row r="313" spans="2:3" x14ac:dyDescent="0.25">
      <c r="B313" s="359"/>
      <c r="C313" s="374"/>
    </row>
    <row r="314" spans="2:3" x14ac:dyDescent="0.25">
      <c r="B314" s="359"/>
      <c r="C314" s="374"/>
    </row>
    <row r="315" spans="2:3" x14ac:dyDescent="0.25">
      <c r="B315" s="359"/>
      <c r="C315" s="374"/>
    </row>
    <row r="316" spans="2:3" x14ac:dyDescent="0.25">
      <c r="B316" s="359"/>
      <c r="C316" s="374"/>
    </row>
    <row r="317" spans="2:3" x14ac:dyDescent="0.25">
      <c r="B317" s="359"/>
      <c r="C317" s="374"/>
    </row>
    <row r="318" spans="2:3" x14ac:dyDescent="0.25">
      <c r="B318" s="359"/>
      <c r="C318" s="374"/>
    </row>
    <row r="319" spans="2:3" x14ac:dyDescent="0.25">
      <c r="B319" s="359"/>
      <c r="C319" s="374"/>
    </row>
    <row r="320" spans="2:3" x14ac:dyDescent="0.25">
      <c r="B320" s="359"/>
      <c r="C320" s="374"/>
    </row>
    <row r="321" spans="2:3" x14ac:dyDescent="0.25">
      <c r="B321" s="359"/>
      <c r="C321" s="374"/>
    </row>
    <row r="322" spans="2:3" x14ac:dyDescent="0.25">
      <c r="B322" s="359"/>
      <c r="C322" s="374"/>
    </row>
    <row r="323" spans="2:3" x14ac:dyDescent="0.25">
      <c r="C323" s="374"/>
    </row>
    <row r="324" spans="2:3" x14ac:dyDescent="0.25">
      <c r="C324" s="374"/>
    </row>
    <row r="325" spans="2:3" x14ac:dyDescent="0.25">
      <c r="C325" s="374"/>
    </row>
    <row r="326" spans="2:3" x14ac:dyDescent="0.25">
      <c r="C326" s="374"/>
    </row>
    <row r="327" spans="2:3" x14ac:dyDescent="0.25">
      <c r="C327" s="374"/>
    </row>
    <row r="328" spans="2:3" x14ac:dyDescent="0.25">
      <c r="C328" s="374"/>
    </row>
    <row r="329" spans="2:3" x14ac:dyDescent="0.25">
      <c r="C329" s="374"/>
    </row>
    <row r="330" spans="2:3" x14ac:dyDescent="0.25">
      <c r="C330" s="374"/>
    </row>
    <row r="331" spans="2:3" x14ac:dyDescent="0.25">
      <c r="C331" s="374"/>
    </row>
    <row r="332" spans="2:3" x14ac:dyDescent="0.25">
      <c r="C332" s="374"/>
    </row>
    <row r="333" spans="2:3" x14ac:dyDescent="0.25">
      <c r="C333" s="374"/>
    </row>
    <row r="334" spans="2:3" x14ac:dyDescent="0.25">
      <c r="C334" s="374"/>
    </row>
    <row r="335" spans="2:3" x14ac:dyDescent="0.25">
      <c r="C335" s="374"/>
    </row>
    <row r="336" spans="2:3" x14ac:dyDescent="0.25">
      <c r="C336" s="374"/>
    </row>
    <row r="337" spans="3:3" x14ac:dyDescent="0.25">
      <c r="C337" s="374"/>
    </row>
    <row r="338" spans="3:3" x14ac:dyDescent="0.25">
      <c r="C338" s="374"/>
    </row>
    <row r="339" spans="3:3" x14ac:dyDescent="0.25">
      <c r="C339" s="374"/>
    </row>
    <row r="340" spans="3:3" x14ac:dyDescent="0.25">
      <c r="C340" s="374"/>
    </row>
    <row r="341" spans="3:3" x14ac:dyDescent="0.25">
      <c r="C341" s="374"/>
    </row>
    <row r="342" spans="3:3" x14ac:dyDescent="0.25">
      <c r="C342" s="374"/>
    </row>
    <row r="343" spans="3:3" x14ac:dyDescent="0.25">
      <c r="C343" s="374"/>
    </row>
    <row r="344" spans="3:3" x14ac:dyDescent="0.25">
      <c r="C344" s="374"/>
    </row>
    <row r="345" spans="3:3" x14ac:dyDescent="0.25">
      <c r="C345" s="374"/>
    </row>
    <row r="346" spans="3:3" x14ac:dyDescent="0.25">
      <c r="C346" s="374"/>
    </row>
    <row r="347" spans="3:3" x14ac:dyDescent="0.25">
      <c r="C347" s="374"/>
    </row>
    <row r="348" spans="3:3" x14ac:dyDescent="0.25">
      <c r="C348" s="374"/>
    </row>
    <row r="349" spans="3:3" x14ac:dyDescent="0.25">
      <c r="C349" s="374"/>
    </row>
    <row r="350" spans="3:3" x14ac:dyDescent="0.25">
      <c r="C350" s="374"/>
    </row>
    <row r="351" spans="3:3" x14ac:dyDescent="0.25">
      <c r="C351" s="374"/>
    </row>
    <row r="352" spans="3:3" x14ac:dyDescent="0.25">
      <c r="C352" s="374"/>
    </row>
    <row r="353" spans="3:3" x14ac:dyDescent="0.25">
      <c r="C353" s="374"/>
    </row>
    <row r="354" spans="3:3" x14ac:dyDescent="0.25">
      <c r="C354" s="374"/>
    </row>
    <row r="355" spans="3:3" x14ac:dyDescent="0.25">
      <c r="C355" s="374"/>
    </row>
    <row r="356" spans="3:3" x14ac:dyDescent="0.25">
      <c r="C356" s="374"/>
    </row>
    <row r="357" spans="3:3" x14ac:dyDescent="0.25">
      <c r="C357" s="374"/>
    </row>
    <row r="358" spans="3:3" x14ac:dyDescent="0.25">
      <c r="C358" s="374"/>
    </row>
    <row r="359" spans="3:3" x14ac:dyDescent="0.25">
      <c r="C359" s="374"/>
    </row>
    <row r="360" spans="3:3" x14ac:dyDescent="0.25">
      <c r="C360" s="374"/>
    </row>
    <row r="361" spans="3:3" x14ac:dyDescent="0.25">
      <c r="C361" s="374"/>
    </row>
    <row r="362" spans="3:3" x14ac:dyDescent="0.25">
      <c r="C362" s="374"/>
    </row>
    <row r="363" spans="3:3" x14ac:dyDescent="0.25">
      <c r="C363" s="374"/>
    </row>
    <row r="364" spans="3:3" x14ac:dyDescent="0.25">
      <c r="C364" s="374"/>
    </row>
    <row r="365" spans="3:3" x14ac:dyDescent="0.25">
      <c r="C365" s="374"/>
    </row>
    <row r="366" spans="3:3" x14ac:dyDescent="0.25">
      <c r="C366" s="374"/>
    </row>
    <row r="367" spans="3:3" x14ac:dyDescent="0.25">
      <c r="C367" s="374"/>
    </row>
    <row r="368" spans="3:3" x14ac:dyDescent="0.25">
      <c r="C368" s="374"/>
    </row>
    <row r="369" spans="3:3" x14ac:dyDescent="0.25">
      <c r="C369" s="374"/>
    </row>
    <row r="370" spans="3:3" x14ac:dyDescent="0.25">
      <c r="C370" s="374"/>
    </row>
    <row r="371" spans="3:3" x14ac:dyDescent="0.25">
      <c r="C371" s="374"/>
    </row>
    <row r="372" spans="3:3" x14ac:dyDescent="0.25">
      <c r="C372" s="374"/>
    </row>
    <row r="373" spans="3:3" x14ac:dyDescent="0.25">
      <c r="C373" s="374"/>
    </row>
    <row r="374" spans="3:3" x14ac:dyDescent="0.25">
      <c r="C374" s="374"/>
    </row>
    <row r="375" spans="3:3" x14ac:dyDescent="0.25">
      <c r="C375" s="374"/>
    </row>
    <row r="376" spans="3:3" x14ac:dyDescent="0.25">
      <c r="C376" s="374"/>
    </row>
    <row r="377" spans="3:3" x14ac:dyDescent="0.25">
      <c r="C377" s="374"/>
    </row>
    <row r="378" spans="3:3" x14ac:dyDescent="0.25">
      <c r="C378" s="374"/>
    </row>
    <row r="379" spans="3:3" x14ac:dyDescent="0.25">
      <c r="C379" s="374"/>
    </row>
    <row r="380" spans="3:3" x14ac:dyDescent="0.25">
      <c r="C380" s="374"/>
    </row>
    <row r="381" spans="3:3" x14ac:dyDescent="0.25">
      <c r="C381" s="374"/>
    </row>
    <row r="382" spans="3:3" x14ac:dyDescent="0.25">
      <c r="C382" s="374"/>
    </row>
    <row r="383" spans="3:3" x14ac:dyDescent="0.25">
      <c r="C383" s="374"/>
    </row>
    <row r="384" spans="3:3" x14ac:dyDescent="0.25">
      <c r="C384" s="374"/>
    </row>
    <row r="385" spans="3:3" x14ac:dyDescent="0.25">
      <c r="C385" s="374"/>
    </row>
    <row r="386" spans="3:3" x14ac:dyDescent="0.25">
      <c r="C386" s="374"/>
    </row>
    <row r="387" spans="3:3" x14ac:dyDescent="0.25">
      <c r="C387" s="374"/>
    </row>
    <row r="388" spans="3:3" x14ac:dyDescent="0.25">
      <c r="C388" s="374"/>
    </row>
    <row r="389" spans="3:3" x14ac:dyDescent="0.25">
      <c r="C389" s="374"/>
    </row>
    <row r="390" spans="3:3" x14ac:dyDescent="0.25">
      <c r="C390" s="374"/>
    </row>
    <row r="391" spans="3:3" x14ac:dyDescent="0.25">
      <c r="C391" s="374"/>
    </row>
    <row r="392" spans="3:3" x14ac:dyDescent="0.25">
      <c r="C392" s="374"/>
    </row>
    <row r="393" spans="3:3" x14ac:dyDescent="0.25">
      <c r="C393" s="374"/>
    </row>
    <row r="394" spans="3:3" x14ac:dyDescent="0.25">
      <c r="C394" s="374"/>
    </row>
    <row r="395" spans="3:3" x14ac:dyDescent="0.25">
      <c r="C395" s="374"/>
    </row>
    <row r="396" spans="3:3" x14ac:dyDescent="0.25">
      <c r="C396" s="374"/>
    </row>
    <row r="397" spans="3:3" x14ac:dyDescent="0.25">
      <c r="C397" s="374"/>
    </row>
    <row r="398" spans="3:3" x14ac:dyDescent="0.25">
      <c r="C398" s="374"/>
    </row>
    <row r="399" spans="3:3" x14ac:dyDescent="0.25">
      <c r="C399" s="374"/>
    </row>
    <row r="400" spans="3:3" x14ac:dyDescent="0.25">
      <c r="C400" s="374"/>
    </row>
    <row r="401" spans="3:3" x14ac:dyDescent="0.25">
      <c r="C401" s="374"/>
    </row>
    <row r="402" spans="3:3" x14ac:dyDescent="0.25">
      <c r="C402" s="374"/>
    </row>
    <row r="403" spans="3:3" x14ac:dyDescent="0.25">
      <c r="C403" s="374"/>
    </row>
    <row r="404" spans="3:3" x14ac:dyDescent="0.25">
      <c r="C404" s="374"/>
    </row>
    <row r="405" spans="3:3" x14ac:dyDescent="0.25">
      <c r="C405" s="374"/>
    </row>
    <row r="406" spans="3:3" x14ac:dyDescent="0.25">
      <c r="C406" s="374"/>
    </row>
    <row r="407" spans="3:3" x14ac:dyDescent="0.25">
      <c r="C407" s="374"/>
    </row>
    <row r="408" spans="3:3" x14ac:dyDescent="0.25">
      <c r="C408" s="374"/>
    </row>
    <row r="409" spans="3:3" x14ac:dyDescent="0.25">
      <c r="C409" s="374"/>
    </row>
    <row r="410" spans="3:3" x14ac:dyDescent="0.25">
      <c r="C410" s="374"/>
    </row>
    <row r="411" spans="3:3" x14ac:dyDescent="0.25">
      <c r="C411" s="374"/>
    </row>
    <row r="412" spans="3:3" x14ac:dyDescent="0.25">
      <c r="C412" s="374"/>
    </row>
    <row r="413" spans="3:3" x14ac:dyDescent="0.25">
      <c r="C413" s="374"/>
    </row>
    <row r="414" spans="3:3" x14ac:dyDescent="0.25">
      <c r="C414" s="374"/>
    </row>
    <row r="415" spans="3:3" x14ac:dyDescent="0.25">
      <c r="C415" s="374"/>
    </row>
    <row r="416" spans="3:3" x14ac:dyDescent="0.25">
      <c r="C416" s="374"/>
    </row>
    <row r="417" spans="3:3" x14ac:dyDescent="0.25">
      <c r="C417" s="374"/>
    </row>
    <row r="418" spans="3:3" x14ac:dyDescent="0.25">
      <c r="C418" s="374"/>
    </row>
    <row r="419" spans="3:3" x14ac:dyDescent="0.25">
      <c r="C419" s="374"/>
    </row>
    <row r="420" spans="3:3" x14ac:dyDescent="0.25">
      <c r="C420" s="374"/>
    </row>
    <row r="421" spans="3:3" x14ac:dyDescent="0.25">
      <c r="C421" s="374"/>
    </row>
    <row r="422" spans="3:3" x14ac:dyDescent="0.25">
      <c r="C422" s="374"/>
    </row>
    <row r="423" spans="3:3" x14ac:dyDescent="0.25">
      <c r="C423" s="374"/>
    </row>
    <row r="424" spans="3:3" x14ac:dyDescent="0.25">
      <c r="C424" s="374"/>
    </row>
    <row r="425" spans="3:3" x14ac:dyDescent="0.25">
      <c r="C425" s="374"/>
    </row>
    <row r="426" spans="3:3" x14ac:dyDescent="0.25">
      <c r="C426" s="374"/>
    </row>
    <row r="427" spans="3:3" x14ac:dyDescent="0.25">
      <c r="C427" s="374"/>
    </row>
    <row r="428" spans="3:3" x14ac:dyDescent="0.25">
      <c r="C428" s="374"/>
    </row>
    <row r="429" spans="3:3" x14ac:dyDescent="0.25">
      <c r="C429" s="374"/>
    </row>
    <row r="430" spans="3:3" x14ac:dyDescent="0.25">
      <c r="C430" s="374"/>
    </row>
    <row r="431" spans="3:3" x14ac:dyDescent="0.25">
      <c r="C431" s="374"/>
    </row>
    <row r="432" spans="3:3" x14ac:dyDescent="0.25">
      <c r="C432" s="374"/>
    </row>
    <row r="433" spans="3:3" x14ac:dyDescent="0.25">
      <c r="C433" s="374"/>
    </row>
    <row r="434" spans="3:3" x14ac:dyDescent="0.25">
      <c r="C434" s="374"/>
    </row>
    <row r="435" spans="3:3" x14ac:dyDescent="0.25">
      <c r="C435" s="374"/>
    </row>
    <row r="436" spans="3:3" x14ac:dyDescent="0.25">
      <c r="C436" s="374"/>
    </row>
    <row r="437" spans="3:3" x14ac:dyDescent="0.25">
      <c r="C437" s="374"/>
    </row>
    <row r="438" spans="3:3" x14ac:dyDescent="0.25">
      <c r="C438" s="374"/>
    </row>
    <row r="439" spans="3:3" x14ac:dyDescent="0.25">
      <c r="C439" s="374"/>
    </row>
    <row r="440" spans="3:3" x14ac:dyDescent="0.25">
      <c r="C440" s="374"/>
    </row>
    <row r="441" spans="3:3" x14ac:dyDescent="0.25">
      <c r="C441" s="374"/>
    </row>
    <row r="442" spans="3:3" x14ac:dyDescent="0.25">
      <c r="C442" s="374"/>
    </row>
    <row r="443" spans="3:3" x14ac:dyDescent="0.25">
      <c r="C443" s="374"/>
    </row>
    <row r="444" spans="3:3" x14ac:dyDescent="0.25">
      <c r="C444" s="374"/>
    </row>
    <row r="445" spans="3:3" x14ac:dyDescent="0.25">
      <c r="C445" s="374"/>
    </row>
    <row r="446" spans="3:3" x14ac:dyDescent="0.25">
      <c r="C446" s="374"/>
    </row>
    <row r="447" spans="3:3" x14ac:dyDescent="0.25">
      <c r="C447" s="374"/>
    </row>
    <row r="448" spans="3:3" x14ac:dyDescent="0.25">
      <c r="C448" s="374"/>
    </row>
    <row r="449" spans="3:3" x14ac:dyDescent="0.25">
      <c r="C449" s="374"/>
    </row>
    <row r="450" spans="3:3" x14ac:dyDescent="0.25">
      <c r="C450" s="374"/>
    </row>
    <row r="451" spans="3:3" x14ac:dyDescent="0.25">
      <c r="C451" s="374"/>
    </row>
    <row r="452" spans="3:3" x14ac:dyDescent="0.25">
      <c r="C452" s="374"/>
    </row>
    <row r="453" spans="3:3" x14ac:dyDescent="0.25">
      <c r="C453" s="374"/>
    </row>
    <row r="454" spans="3:3" x14ac:dyDescent="0.25">
      <c r="C454" s="374"/>
    </row>
    <row r="455" spans="3:3" x14ac:dyDescent="0.25">
      <c r="C455" s="374"/>
    </row>
    <row r="456" spans="3:3" x14ac:dyDescent="0.25">
      <c r="C456" s="374"/>
    </row>
    <row r="457" spans="3:3" x14ac:dyDescent="0.25">
      <c r="C457" s="374"/>
    </row>
    <row r="458" spans="3:3" x14ac:dyDescent="0.25">
      <c r="C458" s="374"/>
    </row>
    <row r="459" spans="3:3" x14ac:dyDescent="0.25">
      <c r="C459" s="374"/>
    </row>
    <row r="460" spans="3:3" x14ac:dyDescent="0.25">
      <c r="C460" s="374"/>
    </row>
    <row r="461" spans="3:3" x14ac:dyDescent="0.25">
      <c r="C461" s="374"/>
    </row>
    <row r="462" spans="3:3" x14ac:dyDescent="0.25">
      <c r="C462" s="374"/>
    </row>
    <row r="463" spans="3:3" x14ac:dyDescent="0.25">
      <c r="C463" s="374"/>
    </row>
    <row r="464" spans="3:3" x14ac:dyDescent="0.25">
      <c r="C464" s="374"/>
    </row>
    <row r="465" spans="3:3" x14ac:dyDescent="0.25">
      <c r="C465" s="374"/>
    </row>
    <row r="466" spans="3:3" x14ac:dyDescent="0.25">
      <c r="C466" s="374"/>
    </row>
    <row r="467" spans="3:3" x14ac:dyDescent="0.25">
      <c r="C467" s="374"/>
    </row>
    <row r="468" spans="3:3" x14ac:dyDescent="0.25">
      <c r="C468" s="374"/>
    </row>
    <row r="469" spans="3:3" x14ac:dyDescent="0.25">
      <c r="C469" s="374"/>
    </row>
    <row r="470" spans="3:3" x14ac:dyDescent="0.25">
      <c r="C470" s="374"/>
    </row>
    <row r="471" spans="3:3" x14ac:dyDescent="0.25">
      <c r="C471" s="374"/>
    </row>
    <row r="472" spans="3:3" x14ac:dyDescent="0.25">
      <c r="C472" s="374"/>
    </row>
    <row r="473" spans="3:3" x14ac:dyDescent="0.25">
      <c r="C473" s="374"/>
    </row>
    <row r="474" spans="3:3" x14ac:dyDescent="0.25">
      <c r="C474" s="374"/>
    </row>
    <row r="475" spans="3:3" x14ac:dyDescent="0.25">
      <c r="C475" s="374"/>
    </row>
    <row r="476" spans="3:3" x14ac:dyDescent="0.25">
      <c r="C476" s="374"/>
    </row>
    <row r="477" spans="3:3" x14ac:dyDescent="0.25">
      <c r="C477" s="374"/>
    </row>
    <row r="478" spans="3:3" x14ac:dyDescent="0.25">
      <c r="C478" s="374"/>
    </row>
    <row r="479" spans="3:3" x14ac:dyDescent="0.25">
      <c r="C479" s="374"/>
    </row>
    <row r="480" spans="3:3" x14ac:dyDescent="0.25">
      <c r="C480" s="374"/>
    </row>
    <row r="481" spans="3:3" x14ac:dyDescent="0.25">
      <c r="C481" s="374"/>
    </row>
    <row r="482" spans="3:3" x14ac:dyDescent="0.25">
      <c r="C482" s="374"/>
    </row>
    <row r="483" spans="3:3" x14ac:dyDescent="0.25">
      <c r="C483" s="374"/>
    </row>
    <row r="484" spans="3:3" x14ac:dyDescent="0.25">
      <c r="C484" s="374"/>
    </row>
    <row r="485" spans="3:3" x14ac:dyDescent="0.25">
      <c r="C485" s="374"/>
    </row>
    <row r="486" spans="3:3" x14ac:dyDescent="0.25">
      <c r="C486" s="374"/>
    </row>
    <row r="487" spans="3:3" x14ac:dyDescent="0.25">
      <c r="C487" s="374"/>
    </row>
    <row r="488" spans="3:3" x14ac:dyDescent="0.25">
      <c r="C488" s="374"/>
    </row>
    <row r="489" spans="3:3" x14ac:dyDescent="0.25">
      <c r="C489" s="374"/>
    </row>
    <row r="490" spans="3:3" x14ac:dyDescent="0.25">
      <c r="C490" s="374"/>
    </row>
    <row r="491" spans="3:3" x14ac:dyDescent="0.25">
      <c r="C491" s="374"/>
    </row>
    <row r="492" spans="3:3" x14ac:dyDescent="0.25">
      <c r="C492" s="374"/>
    </row>
    <row r="493" spans="3:3" x14ac:dyDescent="0.25">
      <c r="C493" s="374"/>
    </row>
    <row r="494" spans="3:3" x14ac:dyDescent="0.25">
      <c r="C494" s="374"/>
    </row>
    <row r="495" spans="3:3" x14ac:dyDescent="0.25">
      <c r="C495" s="374"/>
    </row>
    <row r="496" spans="3:3" x14ac:dyDescent="0.25">
      <c r="C496" s="374"/>
    </row>
    <row r="497" spans="3:3" x14ac:dyDescent="0.25">
      <c r="C497" s="374"/>
    </row>
    <row r="498" spans="3:3" x14ac:dyDescent="0.25">
      <c r="C498" s="374"/>
    </row>
    <row r="499" spans="3:3" x14ac:dyDescent="0.25">
      <c r="C499" s="374"/>
    </row>
    <row r="500" spans="3:3" x14ac:dyDescent="0.25">
      <c r="C500" s="374"/>
    </row>
    <row r="501" spans="3:3" x14ac:dyDescent="0.25">
      <c r="C501" s="374"/>
    </row>
    <row r="502" spans="3:3" x14ac:dyDescent="0.25">
      <c r="C502" s="374"/>
    </row>
    <row r="503" spans="3:3" x14ac:dyDescent="0.25">
      <c r="C503" s="374"/>
    </row>
    <row r="504" spans="3:3" x14ac:dyDescent="0.25">
      <c r="C504" s="374"/>
    </row>
    <row r="505" spans="3:3" x14ac:dyDescent="0.25">
      <c r="C505" s="374"/>
    </row>
    <row r="506" spans="3:3" x14ac:dyDescent="0.25">
      <c r="C506" s="374"/>
    </row>
    <row r="507" spans="3:3" x14ac:dyDescent="0.25">
      <c r="C507" s="374"/>
    </row>
    <row r="508" spans="3:3" x14ac:dyDescent="0.25">
      <c r="C508" s="374"/>
    </row>
    <row r="509" spans="3:3" x14ac:dyDescent="0.25">
      <c r="C509" s="374"/>
    </row>
    <row r="510" spans="3:3" x14ac:dyDescent="0.25">
      <c r="C510" s="374"/>
    </row>
    <row r="511" spans="3:3" x14ac:dyDescent="0.25">
      <c r="C511" s="374"/>
    </row>
    <row r="512" spans="3:3" x14ac:dyDescent="0.25">
      <c r="C512" s="374"/>
    </row>
    <row r="513" spans="3:3" x14ac:dyDescent="0.25">
      <c r="C513" s="374"/>
    </row>
    <row r="514" spans="3:3" x14ac:dyDescent="0.25">
      <c r="C514" s="374"/>
    </row>
    <row r="515" spans="3:3" x14ac:dyDescent="0.25">
      <c r="C515" s="374"/>
    </row>
    <row r="516" spans="3:3" x14ac:dyDescent="0.25">
      <c r="C516" s="374"/>
    </row>
    <row r="517" spans="3:3" x14ac:dyDescent="0.25">
      <c r="C517" s="374"/>
    </row>
    <row r="518" spans="3:3" x14ac:dyDescent="0.25">
      <c r="C518" s="374"/>
    </row>
    <row r="519" spans="3:3" x14ac:dyDescent="0.25">
      <c r="C519" s="374"/>
    </row>
    <row r="520" spans="3:3" x14ac:dyDescent="0.25">
      <c r="C520" s="374"/>
    </row>
    <row r="521" spans="3:3" x14ac:dyDescent="0.25">
      <c r="C521" s="374"/>
    </row>
  </sheetData>
  <pageMargins left="0.35416666666666702" right="0.35416666666666702" top="0.39374999999999999" bottom="0.51180555555555496" header="0.51180555555555496" footer="0.51180555555555496"/>
  <pageSetup paperSize="9" firstPageNumber="0" fitToHeight="0" orientation="landscape" horizontalDpi="300" verticalDpi="300"/>
  <headerFooter>
    <oddFooter>&amp;RPage &amp;P</oddFooter>
  </headerFooter>
  <rowBreaks count="1" manualBreakCount="1">
    <brk id="51"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55"/>
  <sheetViews>
    <sheetView zoomScaleNormal="100" workbookViewId="0">
      <selection activeCell="E8" sqref="E8"/>
    </sheetView>
  </sheetViews>
  <sheetFormatPr baseColWidth="10" defaultColWidth="11" defaultRowHeight="13.2" x14ac:dyDescent="0.25"/>
  <cols>
    <col min="1" max="1" width="47.6640625" customWidth="1"/>
    <col min="2" max="5" width="17.109375" customWidth="1"/>
  </cols>
  <sheetData>
    <row r="1" spans="1:6" x14ac:dyDescent="0.25">
      <c r="A1" s="35" t="s">
        <v>19</v>
      </c>
      <c r="B1" s="37" t="s">
        <v>0</v>
      </c>
      <c r="C1" s="37"/>
      <c r="D1" s="36" t="str">
        <f>Coordonnées!C1</f>
        <v>YVOIR</v>
      </c>
      <c r="E1" s="37" t="s">
        <v>6</v>
      </c>
      <c r="F1" s="38">
        <f>Coordonnées!E1</f>
        <v>91141</v>
      </c>
    </row>
    <row r="2" spans="1:6" x14ac:dyDescent="0.25">
      <c r="A2" s="39"/>
      <c r="B2" s="33"/>
      <c r="C2" s="33"/>
      <c r="D2" s="40"/>
      <c r="E2" s="40" t="s">
        <v>7</v>
      </c>
      <c r="F2" s="375">
        <f>Coordonnées!E2</f>
        <v>2021</v>
      </c>
    </row>
    <row r="3" spans="1:6" x14ac:dyDescent="0.25">
      <c r="A3" s="65"/>
      <c r="B3" s="65"/>
      <c r="C3" s="65"/>
      <c r="D3" s="65"/>
      <c r="E3" s="65"/>
      <c r="F3" s="65"/>
    </row>
    <row r="4" spans="1:6" x14ac:dyDescent="0.25">
      <c r="A4" s="376" t="s">
        <v>534</v>
      </c>
      <c r="B4" s="377"/>
      <c r="C4" s="378"/>
      <c r="D4" s="19"/>
      <c r="E4" s="19"/>
      <c r="F4" s="19"/>
    </row>
    <row r="5" spans="1:6" s="24" customFormat="1" ht="26.4" customHeight="1" x14ac:dyDescent="0.25">
      <c r="A5" s="377" t="s">
        <v>535</v>
      </c>
      <c r="B5" s="379">
        <f>'Carte Identité'!$C$12</f>
        <v>9168</v>
      </c>
      <c r="C5" s="380">
        <f>'Carte Identité'!$C$13</f>
        <v>9159</v>
      </c>
      <c r="D5" s="379">
        <f>'Carte Identité'!$C$14</f>
        <v>9107</v>
      </c>
      <c r="E5" s="379">
        <f>'Carte Identité'!$C$15</f>
        <v>9177</v>
      </c>
      <c r="F5" s="381"/>
    </row>
    <row r="6" spans="1:6" s="44" customFormat="1" ht="15" customHeight="1" x14ac:dyDescent="0.25">
      <c r="A6" s="132" t="s">
        <v>536</v>
      </c>
      <c r="B6" s="382">
        <f>C6-1</f>
        <v>2018</v>
      </c>
      <c r="C6" s="382">
        <f>D6-1</f>
        <v>2019</v>
      </c>
      <c r="D6" s="176">
        <f>E6-1</f>
        <v>2020</v>
      </c>
      <c r="E6" s="382">
        <f>F2</f>
        <v>2021</v>
      </c>
      <c r="F6" s="235"/>
    </row>
    <row r="7" spans="1:6" s="44" customFormat="1" ht="15" customHeight="1" x14ac:dyDescent="0.25">
      <c r="A7" s="284" t="s">
        <v>537</v>
      </c>
      <c r="B7" s="383">
        <f>IF(B5=0,"",'Résultat Budgétaire'!B15/B5)</f>
        <v>66.93951679755672</v>
      </c>
      <c r="C7" s="383">
        <f>IF(C5=0,"",'Résultat Budgétaire'!C15/C5)</f>
        <v>30.669637515012557</v>
      </c>
      <c r="D7" s="383">
        <f>IF(D5=0,"",'Résultat Budgétaire'!D15/D5)</f>
        <v>81.465741737125285</v>
      </c>
      <c r="E7" s="383">
        <f>IF(E5=0,"",'Résultat Budgétaire'!E15/E5)</f>
        <v>4.4729693799716683</v>
      </c>
      <c r="F7" s="235"/>
    </row>
    <row r="8" spans="1:6" s="44" customFormat="1" ht="15" customHeight="1" x14ac:dyDescent="0.25">
      <c r="A8" s="285" t="s">
        <v>538</v>
      </c>
      <c r="B8" s="383">
        <f>IF(B5=0,"",'Résultat Budgétaire'!B17/B5)</f>
        <v>139.55218477312391</v>
      </c>
      <c r="C8" s="383">
        <f>IF(C5=0,"",'Résultat Budgétaire'!C17/C5)</f>
        <v>75.797494267933175</v>
      </c>
      <c r="D8" s="383">
        <f>IF(D5=0,"",'Résultat Budgétaire'!D17/D5)</f>
        <v>172.14320522674865</v>
      </c>
      <c r="E8" s="383">
        <f>IF(E5=0,"",'Résultat Budgétaire'!E17/E5)</f>
        <v>104.2661632341724</v>
      </c>
      <c r="F8" s="235"/>
    </row>
    <row r="9" spans="1:6" s="44" customFormat="1" ht="15" customHeight="1" x14ac:dyDescent="0.25">
      <c r="A9" s="384" t="s">
        <v>539</v>
      </c>
      <c r="B9" s="486" t="s">
        <v>540</v>
      </c>
      <c r="C9" s="486"/>
      <c r="D9" s="486"/>
      <c r="E9" s="486"/>
      <c r="F9" s="43"/>
    </row>
    <row r="10" spans="1:6" s="44" customFormat="1" ht="15" customHeight="1" x14ac:dyDescent="0.25">
      <c r="A10" s="285" t="s">
        <v>541</v>
      </c>
      <c r="B10" s="383">
        <f>IF(B5=0,"",'Recettes budgétaires ordinaires'!B54/B5)</f>
        <v>1164.3989921465968</v>
      </c>
      <c r="C10" s="383">
        <f>IF(C5=0,"",'Recettes budgétaires ordinaires'!C54/C5)</f>
        <v>1153.0531717436402</v>
      </c>
      <c r="D10" s="383">
        <f>IF(D5=0,"",'Recettes budgétaires ordinaires'!D54/D5)</f>
        <v>1406.9680476556496</v>
      </c>
      <c r="E10" s="383">
        <f>IF(E5=0,"",'Recettes budgétaires ordinaires'!E54/E5)</f>
        <v>1223.3409491119103</v>
      </c>
      <c r="F10" s="43"/>
    </row>
    <row r="11" spans="1:6" s="44" customFormat="1" ht="15" customHeight="1" x14ac:dyDescent="0.25">
      <c r="A11" s="385" t="s">
        <v>542</v>
      </c>
      <c r="B11" s="383">
        <f>IF(B5=0,"",'Recettes budgétaires ordinaires'!B14/B5)</f>
        <v>85.643192626527053</v>
      </c>
      <c r="C11" s="383">
        <f>IF(C5=0,"",'Recettes budgétaires ordinaires'!C14/C5)</f>
        <v>72.069842777595795</v>
      </c>
      <c r="D11" s="383">
        <f>IF(D5=0,"",'Recettes budgétaires ordinaires'!D14/D5)</f>
        <v>67.134915998682331</v>
      </c>
      <c r="E11" s="383">
        <f>IF(E5=0,"",'Recettes budgétaires ordinaires'!E14/E5)</f>
        <v>64.438378555083361</v>
      </c>
      <c r="F11" s="43"/>
    </row>
    <row r="12" spans="1:6" s="44" customFormat="1" ht="15" customHeight="1" x14ac:dyDescent="0.25">
      <c r="A12" s="285" t="s">
        <v>543</v>
      </c>
      <c r="B12" s="383">
        <f>IF(B5=0,"",'Recettes budgétaires ordinaires'!B43/B5)</f>
        <v>1059.4151068935428</v>
      </c>
      <c r="C12" s="383">
        <f>IF(C5=0,"",'Recettes budgétaires ordinaires'!C43/C5)</f>
        <v>1063.0843268915821</v>
      </c>
      <c r="D12" s="383">
        <f>IF(D5=0,"",'Recettes budgétaires ordinaires'!D43/D5)</f>
        <v>1156.8732019325794</v>
      </c>
      <c r="E12" s="383">
        <f>IF(E5=0,"",'Recettes budgétaires ordinaires'!E43/E5)</f>
        <v>1141.426034651847</v>
      </c>
      <c r="F12" s="43"/>
    </row>
    <row r="13" spans="1:6" s="44" customFormat="1" ht="15" customHeight="1" x14ac:dyDescent="0.25">
      <c r="A13" s="285" t="s">
        <v>544</v>
      </c>
      <c r="B13" s="383">
        <f>IF(B5=0,"",'Recettes budgétaires ordinaires'!B52/B5)</f>
        <v>19.340692626527051</v>
      </c>
      <c r="C13" s="383">
        <f>IF(C5=0,"",'Recettes budgétaires ordinaires'!C52/C5)</f>
        <v>17.899002074462278</v>
      </c>
      <c r="D13" s="383">
        <f>IF(D5=0,"",'Recettes budgétaires ordinaires'!D52/D5)</f>
        <v>17.559438893159108</v>
      </c>
      <c r="E13" s="383">
        <f>IF(E5=0,"",'Recettes budgétaires ordinaires'!E52/E5)</f>
        <v>17.476535904979841</v>
      </c>
      <c r="F13" s="43"/>
    </row>
    <row r="14" spans="1:6" s="44" customFormat="1" ht="15" customHeight="1" x14ac:dyDescent="0.25">
      <c r="A14" s="285"/>
      <c r="B14" s="487"/>
      <c r="C14" s="487"/>
      <c r="D14" s="487"/>
      <c r="E14" s="487"/>
      <c r="F14" s="43"/>
    </row>
    <row r="15" spans="1:6" s="44" customFormat="1" ht="15" customHeight="1" x14ac:dyDescent="0.25">
      <c r="A15" s="285" t="s">
        <v>545</v>
      </c>
      <c r="B15" s="383">
        <f>IF(B5=0,"",'Recettes budgétaires ordinaires'!B20/B5)</f>
        <v>173.18538830715531</v>
      </c>
      <c r="C15" s="383">
        <f>IF(C5=0,"",'Recettes budgétaires ordinaires'!C20/C5)</f>
        <v>163.01720384321433</v>
      </c>
      <c r="D15" s="383">
        <f>IF(D5=0,"",'Recettes budgétaires ordinaires'!D20/D5)</f>
        <v>194.15748764686504</v>
      </c>
      <c r="E15" s="383">
        <f>IF(E5=0,"",'Recettes budgétaires ordinaires'!E20/E5)</f>
        <v>177.66703170970908</v>
      </c>
      <c r="F15" s="43"/>
    </row>
    <row r="16" spans="1:6" s="44" customFormat="1" ht="15" customHeight="1" x14ac:dyDescent="0.25">
      <c r="A16" s="285" t="s">
        <v>546</v>
      </c>
      <c r="B16" s="383">
        <f>IF(B5=0,"",'Recettes budgétaires ordinaires'!B21/B5)</f>
        <v>310.76613438045376</v>
      </c>
      <c r="C16" s="383">
        <f>IF(C5=0,"",'Recettes budgétaires ordinaires'!C21/C5)</f>
        <v>340.41726389343819</v>
      </c>
      <c r="D16" s="383">
        <f>IF(D5=0,"",'Recettes budgétaires ordinaires'!D21/D5)</f>
        <v>366.80595036784894</v>
      </c>
      <c r="E16" s="383">
        <f>IF(E5=0,"",'Recettes budgétaires ordinaires'!E21/E5)</f>
        <v>340.21970469652393</v>
      </c>
      <c r="F16" s="43"/>
    </row>
    <row r="17" spans="1:6" s="44" customFormat="1" ht="15" customHeight="1" x14ac:dyDescent="0.25">
      <c r="A17" s="285" t="s">
        <v>547</v>
      </c>
      <c r="B17" s="383">
        <f>IF(B5=0,"",'Recettes budgétaires ordinaires'!B29/B5)</f>
        <v>140.72053664921464</v>
      </c>
      <c r="C17" s="383">
        <f>IF(C5=0,"",'Recettes budgétaires ordinaires'!C29/C5)</f>
        <v>112.71583251446665</v>
      </c>
      <c r="D17" s="383">
        <f>IF(D5=0,"",'Recettes budgétaires ordinaires'!D29/D5)</f>
        <v>112.17237839024925</v>
      </c>
      <c r="E17" s="383">
        <f>IF(E5=0,"",'Recettes budgétaires ordinaires'!E29/E5)</f>
        <v>115.54574152773237</v>
      </c>
      <c r="F17" s="43"/>
    </row>
    <row r="18" spans="1:6" s="44" customFormat="1" ht="15" customHeight="1" x14ac:dyDescent="0.25">
      <c r="A18" s="285" t="s">
        <v>548</v>
      </c>
      <c r="B18" s="386">
        <f>SUM(B15:B17)</f>
        <v>624.67205933682374</v>
      </c>
      <c r="C18" s="386">
        <f>SUM(C15:C17)</f>
        <v>616.15030025111923</v>
      </c>
      <c r="D18" s="386">
        <f>SUM(D15:D17)</f>
        <v>673.13581640496329</v>
      </c>
      <c r="E18" s="386">
        <f>SUM(E15:E17)</f>
        <v>633.4324779339654</v>
      </c>
      <c r="F18" s="43"/>
    </row>
    <row r="19" spans="1:6" s="44" customFormat="1" ht="15" customHeight="1" x14ac:dyDescent="0.25">
      <c r="A19" s="285" t="s">
        <v>549</v>
      </c>
      <c r="B19" s="383">
        <f>IF('Recettes budgétaires ordinaires'!B54=0,"",'Recettes budgétaires ordinaires'!B30/'Recettes budgétaires ordinaires'!B54)</f>
        <v>0.54825670894813949</v>
      </c>
      <c r="C19" s="383">
        <f>IF('Recettes budgétaires ordinaires'!C54=0,"",'Recettes budgétaires ordinaires'!C30/'Recettes budgétaires ordinaires'!C54)</f>
        <v>0.54690933293588928</v>
      </c>
      <c r="D19" s="383">
        <f>IF('Recettes budgétaires ordinaires'!D54=0,"",'Recettes budgétaires ordinaires'!D30/'Recettes budgétaires ordinaires'!D54)</f>
        <v>0.48860502653688465</v>
      </c>
      <c r="E19" s="383">
        <f>IF('Recettes budgétaires ordinaires'!E54=0,"",'Recettes budgétaires ordinaires'!E30/'Recettes budgétaires ordinaires'!E54)</f>
        <v>0.52934634780148027</v>
      </c>
      <c r="F19" s="43"/>
    </row>
    <row r="20" spans="1:6" s="44" customFormat="1" ht="15" customHeight="1" x14ac:dyDescent="0.25">
      <c r="A20" s="285"/>
      <c r="B20" s="387"/>
      <c r="C20" s="301"/>
      <c r="D20" s="43"/>
      <c r="E20" s="43"/>
      <c r="F20" s="43"/>
    </row>
    <row r="21" spans="1:6" s="44" customFormat="1" ht="15" customHeight="1" x14ac:dyDescent="0.25">
      <c r="A21" s="384" t="s">
        <v>550</v>
      </c>
      <c r="B21" s="488" t="s">
        <v>551</v>
      </c>
      <c r="C21" s="488"/>
      <c r="D21" s="488"/>
      <c r="E21" s="488"/>
      <c r="F21" s="43"/>
    </row>
    <row r="22" spans="1:6" s="44" customFormat="1" ht="15" customHeight="1" x14ac:dyDescent="0.25">
      <c r="A22" s="285" t="s">
        <v>552</v>
      </c>
      <c r="B22" s="383">
        <f>IF(B5=0,"",'Dépenses budgétaires ordinaires'!B58/B5)</f>
        <v>1097.4594753490403</v>
      </c>
      <c r="C22" s="383">
        <f>IF(C5=0,"",'Dépenses budgétaires ordinaires'!C58/C5)</f>
        <v>1122.3835342286277</v>
      </c>
      <c r="D22" s="383">
        <f>IF(D5=0,"",'Dépenses budgétaires ordinaires'!D58/D5)</f>
        <v>1325.5023059185241</v>
      </c>
      <c r="E22" s="383">
        <f>IF(E5=0,"",'Dépenses budgétaires ordinaires'!E58/E5)</f>
        <v>1218.8679797319385</v>
      </c>
      <c r="F22" s="43"/>
    </row>
    <row r="23" spans="1:6" s="44" customFormat="1" ht="15" customHeight="1" x14ac:dyDescent="0.25">
      <c r="A23" s="285" t="s">
        <v>553</v>
      </c>
      <c r="B23" s="383">
        <f>IF(B5=0,"",'Dépenses budgétaires ordinaires'!B46/ratios!B5)</f>
        <v>338.28318171902271</v>
      </c>
      <c r="C23" s="383">
        <f>IF(C5=0,"",'Dépenses budgétaires ordinaires'!C46/ratios!C5)</f>
        <v>330.10616115296432</v>
      </c>
      <c r="D23" s="383">
        <f>IF(D5=0,"",'Dépenses budgétaires ordinaires'!D46/ratios!D5)</f>
        <v>358.3875194905018</v>
      </c>
      <c r="E23" s="383">
        <f>IF(E5=0,"",'Dépenses budgétaires ordinaires'!E46/ratios!E5)</f>
        <v>367.59856598016779</v>
      </c>
      <c r="F23" s="43"/>
    </row>
    <row r="24" spans="1:6" s="44" customFormat="1" ht="15" customHeight="1" x14ac:dyDescent="0.25">
      <c r="A24" s="285" t="s">
        <v>554</v>
      </c>
      <c r="B24" s="383">
        <f>IF(B5=0,"",'Dépenses budgétaires ordinaires'!B34/ratios!B5)</f>
        <v>166.452782504363</v>
      </c>
      <c r="C24" s="383">
        <f>IF(C5=0,"",'Dépenses budgétaires ordinaires'!C34/ratios!C5)</f>
        <v>162.38691778578448</v>
      </c>
      <c r="D24" s="383">
        <f>IF(D5=0,"",'Dépenses budgétaires ordinaires'!D34/ratios!D5)</f>
        <v>144.82353464368069</v>
      </c>
      <c r="E24" s="383">
        <f>IF(E5=0,"",'Dépenses budgétaires ordinaires'!E34/ratios!E5)</f>
        <v>167.94980821619265</v>
      </c>
      <c r="F24" s="43"/>
    </row>
    <row r="25" spans="1:6" s="44" customFormat="1" ht="15" customHeight="1" x14ac:dyDescent="0.25">
      <c r="A25" s="285" t="s">
        <v>555</v>
      </c>
      <c r="B25" s="383">
        <f>IF(B5=0,"",'dépenses de personnel'!D9/B5)</f>
        <v>388.91275196335084</v>
      </c>
      <c r="C25" s="383">
        <f>IF(C5=0,"",'dépenses de personnel'!D10/C5)</f>
        <v>417.06773774429524</v>
      </c>
      <c r="D25" s="383">
        <f>IF(D5=0,"",'dépenses de personnel'!D11/D5)</f>
        <v>440.4690930053805</v>
      </c>
      <c r="E25" s="383">
        <f>IF(E5=0,"",'dépenses de personnel'!D12/E5)</f>
        <v>454.25657077476296</v>
      </c>
      <c r="F25" s="43"/>
    </row>
    <row r="26" spans="1:6" s="44" customFormat="1" ht="15" customHeight="1" x14ac:dyDescent="0.25">
      <c r="A26" s="285" t="s">
        <v>556</v>
      </c>
      <c r="B26" s="383">
        <f>IF(B5=0,"",'Dépenses budgétaires ordinaires'!B56/ratios!B5)</f>
        <v>93.300651178010469</v>
      </c>
      <c r="C26" s="383">
        <f>IF(C5=0,"",'Dépenses budgétaires ordinaires'!C56/ratios!C5)</f>
        <v>100.24932307020417</v>
      </c>
      <c r="D26" s="383">
        <f>IF(D5=0,"",'Dépenses budgétaires ordinaires'!D56/ratios!D5)</f>
        <v>109.42141539475129</v>
      </c>
      <c r="E26" s="383">
        <f>IF(E5=0,"",'Dépenses budgétaires ordinaires'!E56/ratios!E5)</f>
        <v>103.4886629617522</v>
      </c>
      <c r="F26" s="43"/>
    </row>
    <row r="27" spans="1:6" s="44" customFormat="1" ht="15" customHeight="1" x14ac:dyDescent="0.25">
      <c r="A27" s="285" t="s">
        <v>557</v>
      </c>
      <c r="B27" s="383">
        <f>IF('Dépenses budgétaires ordinaires'!B58=0,"",'Recettes budgétaires ordinaires'!B30/'Dépenses budgétaires ordinaires'!B58)</f>
        <v>0.58169761497005423</v>
      </c>
      <c r="C27" s="383">
        <f>IF('Dépenses budgétaires ordinaires'!C58=0,"",'Recettes budgétaires ordinaires'!C30/'Dépenses budgétaires ordinaires'!C58)</f>
        <v>0.56185387772222095</v>
      </c>
      <c r="D27" s="383">
        <f>IF('Dépenses budgétaires ordinaires'!D58=0,"",'Recettes budgétaires ordinaires'!D30/'Dépenses budgétaires ordinaires'!D58)</f>
        <v>0.5186348278624523</v>
      </c>
      <c r="E27" s="383">
        <f>IF('Dépenses budgétaires ordinaires'!E58=0,"",'Recettes budgétaires ordinaires'!E30/'Dépenses budgétaires ordinaires'!E58)</f>
        <v>0.53128892898704616</v>
      </c>
      <c r="F27" s="43"/>
    </row>
    <row r="28" spans="1:6" s="44" customFormat="1" ht="15" customHeight="1" x14ac:dyDescent="0.25">
      <c r="A28" s="285"/>
      <c r="B28" s="387"/>
      <c r="C28" s="301"/>
      <c r="D28" s="43"/>
      <c r="E28" s="43"/>
      <c r="F28" s="43"/>
    </row>
    <row r="29" spans="1:6" s="44" customFormat="1" ht="15" customHeight="1" x14ac:dyDescent="0.25">
      <c r="A29" s="285" t="s">
        <v>558</v>
      </c>
      <c r="B29" s="383">
        <f>IF('Carte Identité'!$C$21=0,"",'Dépenses budgétaires ordinaires'!B27/'Carte Identité'!$C$21)</f>
        <v>405.70197969543142</v>
      </c>
      <c r="C29" s="383">
        <f>IF('Carte Identité'!$C$21=0,"",'Dépenses budgétaires ordinaires'!C27/'Carte Identité'!$C$21)</f>
        <v>385.78680203045684</v>
      </c>
      <c r="D29" s="383">
        <f>IF('Carte Identité'!$C$21=0,"",'Dépenses budgétaires ordinaires'!D27/'Carte Identité'!$C$21)</f>
        <v>364.26680203045686</v>
      </c>
      <c r="E29" s="383">
        <f>IF('Carte Identité'!$C$21=0,"",'Dépenses budgétaires ordinaires'!E27/'Carte Identité'!$C$21)</f>
        <v>365.48223350253807</v>
      </c>
      <c r="F29" s="43"/>
    </row>
    <row r="30" spans="1:6" s="44" customFormat="1" ht="15" customHeight="1" x14ac:dyDescent="0.25">
      <c r="A30" s="388" t="s">
        <v>559</v>
      </c>
      <c r="B30" s="383">
        <f>IF('Carte Identité'!$C$21=0,"",'Investissements extraordinaires'!G11/'Carte Identité'!$C$21)</f>
        <v>5303.7523350253805</v>
      </c>
      <c r="C30" s="383">
        <f>IF('Carte Identité'!$C$21=0,"",'Investissements extraordinaires'!H11/'Carte Identité'!$C$21)</f>
        <v>7133.2996954314722</v>
      </c>
      <c r="D30" s="383">
        <f>IF('Carte Identité'!$C$21=0,"",'Investissements extraordinaires'!I11/'Carte Identité'!$C$21)</f>
        <v>4265.1942131979695</v>
      </c>
      <c r="E30" s="383">
        <f>IF('Carte Identité'!$C$21=0,"",'Investissements extraordinaires'!J11/'Carte Identité'!$C$21)</f>
        <v>4830.8676649746194</v>
      </c>
      <c r="F30" s="43"/>
    </row>
    <row r="31" spans="1:6" x14ac:dyDescent="0.25">
      <c r="A31" s="65"/>
      <c r="B31" s="215"/>
      <c r="C31" s="360"/>
      <c r="D31" s="65"/>
      <c r="E31" s="65"/>
      <c r="F31" s="65"/>
    </row>
    <row r="32" spans="1:6" x14ac:dyDescent="0.25">
      <c r="A32" s="210"/>
      <c r="B32" s="389"/>
      <c r="C32" s="390"/>
    </row>
    <row r="33" spans="1:3" x14ac:dyDescent="0.25">
      <c r="A33" s="210"/>
      <c r="B33" s="389"/>
      <c r="C33" s="390"/>
    </row>
    <row r="34" spans="1:3" x14ac:dyDescent="0.25">
      <c r="A34" s="210"/>
      <c r="B34" s="389"/>
      <c r="C34" s="390"/>
    </row>
    <row r="35" spans="1:3" x14ac:dyDescent="0.25">
      <c r="A35" s="210"/>
      <c r="B35" s="389"/>
      <c r="C35" s="390"/>
    </row>
    <row r="36" spans="1:3" x14ac:dyDescent="0.25">
      <c r="A36" s="210"/>
      <c r="B36" s="389"/>
      <c r="C36" s="390"/>
    </row>
    <row r="37" spans="1:3" x14ac:dyDescent="0.25">
      <c r="A37" s="210"/>
      <c r="B37" s="389"/>
      <c r="C37" s="390"/>
    </row>
    <row r="38" spans="1:3" x14ac:dyDescent="0.25">
      <c r="A38" s="210"/>
      <c r="B38" s="389"/>
      <c r="C38" s="390"/>
    </row>
    <row r="39" spans="1:3" x14ac:dyDescent="0.25">
      <c r="A39" s="210"/>
      <c r="B39" s="389"/>
      <c r="C39" s="390"/>
    </row>
    <row r="40" spans="1:3" x14ac:dyDescent="0.25">
      <c r="A40" s="210"/>
      <c r="B40" s="389"/>
      <c r="C40" s="390"/>
    </row>
    <row r="41" spans="1:3" x14ac:dyDescent="0.25">
      <c r="A41" s="210"/>
      <c r="B41" s="389"/>
      <c r="C41" s="390"/>
    </row>
    <row r="42" spans="1:3" x14ac:dyDescent="0.25">
      <c r="A42" s="210"/>
      <c r="B42" s="389"/>
      <c r="C42" s="390"/>
    </row>
    <row r="43" spans="1:3" x14ac:dyDescent="0.25">
      <c r="A43" s="210"/>
      <c r="B43" s="389"/>
      <c r="C43" s="390"/>
    </row>
    <row r="44" spans="1:3" x14ac:dyDescent="0.25">
      <c r="A44" s="210"/>
      <c r="B44" s="389"/>
      <c r="C44" s="390"/>
    </row>
    <row r="45" spans="1:3" x14ac:dyDescent="0.25">
      <c r="A45" s="210"/>
      <c r="B45" s="389"/>
      <c r="C45" s="390"/>
    </row>
    <row r="46" spans="1:3" x14ac:dyDescent="0.25">
      <c r="A46" s="210"/>
      <c r="B46" s="389"/>
      <c r="C46" s="390"/>
    </row>
    <row r="47" spans="1:3" x14ac:dyDescent="0.25">
      <c r="A47" s="210"/>
      <c r="B47" s="389"/>
      <c r="C47" s="390"/>
    </row>
    <row r="48" spans="1:3" x14ac:dyDescent="0.25">
      <c r="A48" s="210"/>
      <c r="B48" s="389"/>
      <c r="C48" s="390"/>
    </row>
    <row r="49" spans="1:3" x14ac:dyDescent="0.25">
      <c r="A49" s="210"/>
      <c r="B49" s="389"/>
      <c r="C49" s="390"/>
    </row>
    <row r="50" spans="1:3" x14ac:dyDescent="0.25">
      <c r="A50" s="210"/>
      <c r="B50" s="389"/>
      <c r="C50" s="390"/>
    </row>
    <row r="51" spans="1:3" x14ac:dyDescent="0.25">
      <c r="A51" s="210"/>
      <c r="B51" s="389"/>
      <c r="C51" s="390"/>
    </row>
    <row r="52" spans="1:3" x14ac:dyDescent="0.25">
      <c r="A52" s="210"/>
      <c r="B52" s="389"/>
      <c r="C52" s="390"/>
    </row>
    <row r="53" spans="1:3" x14ac:dyDescent="0.25">
      <c r="B53" s="389"/>
      <c r="C53" s="390"/>
    </row>
    <row r="54" spans="1:3" x14ac:dyDescent="0.25">
      <c r="B54" s="389"/>
    </row>
    <row r="55" spans="1:3" x14ac:dyDescent="0.25">
      <c r="B55" s="389"/>
    </row>
  </sheetData>
  <mergeCells count="3">
    <mergeCell ref="B9:E9"/>
    <mergeCell ref="B14:E14"/>
    <mergeCell ref="B21:E21"/>
  </mergeCells>
  <pageMargins left="0.35416666666666702" right="0.35416666666666702" top="0.39374999999999999" bottom="0.51180555555555496" header="0.51180555555555496" footer="0.51180555555555496"/>
  <pageSetup paperSize="9" scale="97" firstPageNumber="0" orientation="landscape" horizontalDpi="300" verticalDpi="300"/>
  <headerFooter>
    <oddFooter>&amp;RPage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W53"/>
  <sheetViews>
    <sheetView topLeftCell="A16" zoomScaleNormal="100" workbookViewId="0">
      <selection activeCell="A27" sqref="A27"/>
    </sheetView>
  </sheetViews>
  <sheetFormatPr baseColWidth="10" defaultColWidth="11.5546875" defaultRowHeight="13.2" x14ac:dyDescent="0.25"/>
  <cols>
    <col min="1" max="1" width="26.88671875" style="65" customWidth="1"/>
    <col min="2" max="2" width="19.109375" style="65" customWidth="1"/>
    <col min="3" max="3" width="19.88671875" style="65" customWidth="1"/>
    <col min="4" max="257" width="11.5546875" style="65"/>
  </cols>
  <sheetData>
    <row r="1" spans="1:8" x14ac:dyDescent="0.25">
      <c r="A1" s="35" t="s">
        <v>19</v>
      </c>
      <c r="B1" s="16"/>
      <c r="C1" s="37" t="s">
        <v>0</v>
      </c>
      <c r="D1" s="16"/>
      <c r="E1" s="37" t="str">
        <f>Coordonnées!C1</f>
        <v>YVOIR</v>
      </c>
      <c r="F1" s="16"/>
      <c r="G1" s="37" t="s">
        <v>6</v>
      </c>
      <c r="H1" s="38">
        <f>Coordonnées!E1</f>
        <v>91141</v>
      </c>
    </row>
    <row r="2" spans="1:8" x14ac:dyDescent="0.25">
      <c r="A2" s="39"/>
      <c r="B2" s="350"/>
      <c r="C2" s="350"/>
      <c r="D2" s="40"/>
      <c r="E2" s="350"/>
      <c r="F2" s="350"/>
      <c r="G2" s="40" t="s">
        <v>7</v>
      </c>
      <c r="H2" s="41">
        <f>Coordonnées!E2</f>
        <v>2021</v>
      </c>
    </row>
    <row r="4" spans="1:8" x14ac:dyDescent="0.25">
      <c r="A4" s="376" t="s">
        <v>560</v>
      </c>
      <c r="B4" s="377"/>
      <c r="C4" s="378"/>
      <c r="D4" s="19"/>
      <c r="E4" s="19"/>
      <c r="F4" s="19"/>
      <c r="G4" s="19"/>
    </row>
    <row r="5" spans="1:8" x14ac:dyDescent="0.25">
      <c r="A5" s="19"/>
      <c r="B5" s="377"/>
      <c r="C5" s="378"/>
      <c r="D5" s="19"/>
      <c r="E5" s="19"/>
      <c r="F5" s="19"/>
      <c r="G5" s="19"/>
    </row>
    <row r="6" spans="1:8" x14ac:dyDescent="0.25">
      <c r="A6" s="19"/>
      <c r="B6" s="377"/>
      <c r="C6" s="378"/>
      <c r="D6" s="19"/>
      <c r="E6" s="19"/>
      <c r="F6" s="19"/>
      <c r="G6" s="19"/>
    </row>
    <row r="7" spans="1:8" x14ac:dyDescent="0.25">
      <c r="A7" s="19"/>
      <c r="B7" s="377"/>
      <c r="C7" s="378"/>
      <c r="D7" s="19"/>
      <c r="E7" s="19"/>
      <c r="F7" s="19"/>
      <c r="G7" s="19"/>
    </row>
    <row r="8" spans="1:8" x14ac:dyDescent="0.25">
      <c r="A8" s="19"/>
      <c r="B8" s="377"/>
      <c r="C8" s="378"/>
      <c r="D8" s="19"/>
      <c r="E8" s="19"/>
      <c r="F8" s="19"/>
      <c r="G8" s="19"/>
    </row>
    <row r="9" spans="1:8" x14ac:dyDescent="0.25">
      <c r="A9" s="19"/>
      <c r="B9" s="377"/>
      <c r="C9" s="378"/>
      <c r="D9" s="19"/>
      <c r="E9" s="19"/>
    </row>
    <row r="10" spans="1:8" x14ac:dyDescent="0.25">
      <c r="A10" s="19"/>
      <c r="B10" s="377"/>
      <c r="C10" s="391"/>
      <c r="D10" s="23"/>
      <c r="E10" s="23"/>
    </row>
    <row r="11" spans="1:8" x14ac:dyDescent="0.25">
      <c r="A11" s="373"/>
      <c r="B11" s="377"/>
      <c r="C11" s="378"/>
      <c r="D11" s="19"/>
      <c r="E11" s="19"/>
    </row>
    <row r="12" spans="1:8" x14ac:dyDescent="0.25">
      <c r="A12" s="19"/>
      <c r="B12" s="377"/>
      <c r="C12" s="378"/>
      <c r="D12" s="19"/>
      <c r="E12" s="19"/>
    </row>
    <row r="13" spans="1:8" x14ac:dyDescent="0.25">
      <c r="A13" s="19"/>
      <c r="B13" s="377"/>
      <c r="C13" s="378"/>
      <c r="D13" s="19"/>
      <c r="E13" s="19"/>
    </row>
    <row r="14" spans="1:8" x14ac:dyDescent="0.25">
      <c r="A14" s="19"/>
      <c r="B14" s="377"/>
      <c r="C14" s="378"/>
      <c r="D14" s="19"/>
      <c r="E14" s="19"/>
    </row>
    <row r="15" spans="1:8" x14ac:dyDescent="0.25">
      <c r="A15" s="19"/>
      <c r="B15" s="215"/>
      <c r="C15" s="360"/>
    </row>
    <row r="16" spans="1:8" x14ac:dyDescent="0.25">
      <c r="B16" s="215"/>
      <c r="C16" s="360"/>
    </row>
    <row r="17" spans="2:3" x14ac:dyDescent="0.25">
      <c r="B17" s="215"/>
      <c r="C17" s="360"/>
    </row>
    <row r="18" spans="2:3" x14ac:dyDescent="0.25">
      <c r="B18" s="215"/>
      <c r="C18" s="360"/>
    </row>
    <row r="19" spans="2:3" x14ac:dyDescent="0.25">
      <c r="B19" s="215"/>
      <c r="C19" s="360"/>
    </row>
    <row r="20" spans="2:3" x14ac:dyDescent="0.25">
      <c r="B20" s="215"/>
      <c r="C20" s="360"/>
    </row>
    <row r="21" spans="2:3" x14ac:dyDescent="0.25">
      <c r="B21" s="215"/>
      <c r="C21" s="360"/>
    </row>
    <row r="22" spans="2:3" x14ac:dyDescent="0.25">
      <c r="B22" s="215"/>
      <c r="C22" s="360"/>
    </row>
    <row r="23" spans="2:3" x14ac:dyDescent="0.25">
      <c r="B23" s="215"/>
      <c r="C23" s="360"/>
    </row>
    <row r="24" spans="2:3" x14ac:dyDescent="0.25">
      <c r="B24" s="215"/>
      <c r="C24" s="360"/>
    </row>
    <row r="25" spans="2:3" x14ac:dyDescent="0.25">
      <c r="B25" s="215"/>
      <c r="C25" s="360"/>
    </row>
    <row r="26" spans="2:3" x14ac:dyDescent="0.25">
      <c r="B26" s="215"/>
      <c r="C26" s="360"/>
    </row>
    <row r="27" spans="2:3" x14ac:dyDescent="0.25">
      <c r="B27" s="215"/>
      <c r="C27" s="360"/>
    </row>
    <row r="28" spans="2:3" x14ac:dyDescent="0.25">
      <c r="B28" s="215"/>
      <c r="C28" s="360"/>
    </row>
    <row r="29" spans="2:3" x14ac:dyDescent="0.25">
      <c r="B29" s="215"/>
      <c r="C29" s="360"/>
    </row>
    <row r="30" spans="2:3" x14ac:dyDescent="0.25">
      <c r="B30" s="215"/>
      <c r="C30" s="360"/>
    </row>
    <row r="31" spans="2:3" x14ac:dyDescent="0.25">
      <c r="B31" s="215"/>
      <c r="C31" s="360"/>
    </row>
    <row r="32" spans="2:3" x14ac:dyDescent="0.25">
      <c r="B32" s="215"/>
      <c r="C32" s="360"/>
    </row>
    <row r="33" spans="2:3" x14ac:dyDescent="0.25">
      <c r="B33" s="215"/>
      <c r="C33" s="360"/>
    </row>
    <row r="34" spans="2:3" x14ac:dyDescent="0.25">
      <c r="B34" s="215"/>
      <c r="C34" s="360"/>
    </row>
    <row r="35" spans="2:3" x14ac:dyDescent="0.25">
      <c r="B35" s="215"/>
      <c r="C35" s="360"/>
    </row>
    <row r="36" spans="2:3" x14ac:dyDescent="0.25">
      <c r="B36" s="215"/>
      <c r="C36" s="360"/>
    </row>
    <row r="37" spans="2:3" x14ac:dyDescent="0.25">
      <c r="B37" s="215"/>
      <c r="C37" s="360"/>
    </row>
    <row r="38" spans="2:3" x14ac:dyDescent="0.25">
      <c r="B38" s="215"/>
      <c r="C38" s="360"/>
    </row>
    <row r="39" spans="2:3" x14ac:dyDescent="0.25">
      <c r="B39" s="215"/>
      <c r="C39" s="360"/>
    </row>
    <row r="40" spans="2:3" x14ac:dyDescent="0.25">
      <c r="B40" s="215"/>
      <c r="C40" s="360"/>
    </row>
    <row r="41" spans="2:3" x14ac:dyDescent="0.25">
      <c r="B41" s="215"/>
      <c r="C41" s="360"/>
    </row>
    <row r="42" spans="2:3" x14ac:dyDescent="0.25">
      <c r="B42" s="215"/>
      <c r="C42" s="360"/>
    </row>
    <row r="43" spans="2:3" x14ac:dyDescent="0.25">
      <c r="B43" s="215"/>
      <c r="C43" s="360"/>
    </row>
    <row r="44" spans="2:3" x14ac:dyDescent="0.25">
      <c r="B44" s="215"/>
      <c r="C44" s="360"/>
    </row>
    <row r="45" spans="2:3" x14ac:dyDescent="0.25">
      <c r="B45" s="215"/>
      <c r="C45" s="360"/>
    </row>
    <row r="46" spans="2:3" x14ac:dyDescent="0.25">
      <c r="B46" s="215"/>
      <c r="C46" s="360"/>
    </row>
    <row r="47" spans="2:3" x14ac:dyDescent="0.25">
      <c r="B47" s="215"/>
      <c r="C47" s="360"/>
    </row>
    <row r="48" spans="2:3" x14ac:dyDescent="0.25">
      <c r="B48" s="215"/>
      <c r="C48" s="360"/>
    </row>
    <row r="49" spans="2:3" x14ac:dyDescent="0.25">
      <c r="B49" s="215"/>
      <c r="C49" s="360"/>
    </row>
    <row r="50" spans="2:3" x14ac:dyDescent="0.25">
      <c r="B50" s="215"/>
      <c r="C50" s="360"/>
    </row>
    <row r="51" spans="2:3" x14ac:dyDescent="0.25">
      <c r="B51" s="215"/>
      <c r="C51" s="360"/>
    </row>
    <row r="52" spans="2:3" x14ac:dyDescent="0.25">
      <c r="B52" s="215"/>
    </row>
    <row r="53" spans="2:3" x14ac:dyDescent="0.25">
      <c r="B53" s="215"/>
    </row>
  </sheetData>
  <pageMargins left="0.35416666666666702" right="0.35416666666666702" top="0.39374999999999999" bottom="0.51180555555555496" header="0.51180555555555496" footer="0.51180555555555496"/>
  <pageSetup paperSize="9" scale="97" firstPageNumber="0" orientation="landscape" horizontalDpi="300" verticalDpi="300"/>
  <headerFooter>
    <oddFooter>&amp;RPage &amp;P</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59"/>
  <sheetViews>
    <sheetView zoomScale="98" zoomScaleNormal="98" zoomScalePageLayoutView="107" workbookViewId="0">
      <selection activeCell="B7" sqref="B7"/>
    </sheetView>
  </sheetViews>
  <sheetFormatPr baseColWidth="10" defaultColWidth="11" defaultRowHeight="13.2" x14ac:dyDescent="0.25"/>
  <cols>
    <col min="1" max="1" width="38.44140625" customWidth="1"/>
    <col min="2" max="2" width="24.33203125" customWidth="1"/>
    <col min="3" max="4" width="27.6640625" customWidth="1"/>
    <col min="5" max="5" width="26.6640625" customWidth="1"/>
    <col min="6" max="6" width="24.109375" customWidth="1"/>
    <col min="7" max="7" width="24.44140625" customWidth="1"/>
    <col min="8" max="8" width="25.44140625" customWidth="1"/>
    <col min="9" max="9" width="8.5546875" customWidth="1"/>
  </cols>
  <sheetData>
    <row r="1" spans="1:9" x14ac:dyDescent="0.25">
      <c r="A1" s="1" t="s">
        <v>19</v>
      </c>
      <c r="B1" s="35" t="s">
        <v>0</v>
      </c>
      <c r="C1" s="36"/>
      <c r="D1" s="37" t="str">
        <f>Coordonnées!C1</f>
        <v>YVOIR</v>
      </c>
      <c r="E1" s="36"/>
      <c r="F1" s="36"/>
      <c r="G1" s="37" t="s">
        <v>6</v>
      </c>
      <c r="H1" s="38">
        <f>Coordonnées!E1</f>
        <v>91141</v>
      </c>
    </row>
    <row r="2" spans="1:9" x14ac:dyDescent="0.25">
      <c r="A2" s="1"/>
      <c r="B2" s="72"/>
      <c r="C2" s="33"/>
      <c r="D2" s="40"/>
      <c r="E2" s="33"/>
      <c r="F2" s="33"/>
      <c r="G2" s="40" t="s">
        <v>7</v>
      </c>
      <c r="H2" s="41">
        <f>Coordonnées!E2</f>
        <v>2021</v>
      </c>
    </row>
    <row r="3" spans="1:9" x14ac:dyDescent="0.25">
      <c r="A3" s="1"/>
      <c r="D3" s="1"/>
      <c r="F3" s="1"/>
      <c r="G3" s="1"/>
      <c r="H3" s="67"/>
    </row>
    <row r="4" spans="1:9" x14ac:dyDescent="0.25">
      <c r="A4" s="214" t="s">
        <v>561</v>
      </c>
      <c r="B4" s="65"/>
      <c r="C4" s="65"/>
      <c r="D4" s="65"/>
      <c r="E4" s="65"/>
      <c r="F4" s="65"/>
      <c r="G4" s="65"/>
      <c r="H4" s="65"/>
    </row>
    <row r="5" spans="1:9" x14ac:dyDescent="0.25">
      <c r="A5" s="65"/>
      <c r="B5" s="65"/>
      <c r="C5" s="65"/>
      <c r="D5" s="65"/>
      <c r="E5" s="65"/>
      <c r="F5" s="65"/>
      <c r="G5" s="65"/>
      <c r="H5" s="65"/>
    </row>
    <row r="6" spans="1:9" x14ac:dyDescent="0.25">
      <c r="A6" s="65"/>
      <c r="B6" s="65"/>
      <c r="C6" s="65"/>
      <c r="D6" s="65"/>
      <c r="E6" s="65"/>
      <c r="F6" s="65"/>
      <c r="G6" s="65"/>
      <c r="H6" s="65"/>
    </row>
    <row r="7" spans="1:9" x14ac:dyDescent="0.25">
      <c r="A7" s="392" t="s">
        <v>562</v>
      </c>
      <c r="B7" s="393"/>
      <c r="C7" s="393"/>
      <c r="D7" s="393"/>
      <c r="E7" s="393"/>
      <c r="F7" s="393"/>
      <c r="G7" s="393"/>
      <c r="H7" s="393"/>
      <c r="I7" s="394"/>
    </row>
    <row r="8" spans="1:9" x14ac:dyDescent="0.25">
      <c r="A8" s="393"/>
      <c r="B8" s="393"/>
      <c r="C8" s="393"/>
      <c r="D8" s="393"/>
      <c r="E8" s="393"/>
      <c r="F8" s="393"/>
      <c r="G8" s="393"/>
      <c r="H8" s="393"/>
      <c r="I8" s="394"/>
    </row>
    <row r="9" spans="1:9" x14ac:dyDescent="0.25">
      <c r="A9" s="393" t="s">
        <v>563</v>
      </c>
      <c r="B9" s="393"/>
      <c r="C9" s="393"/>
      <c r="D9" s="393"/>
      <c r="E9" s="393"/>
      <c r="F9" s="393"/>
      <c r="G9" s="393"/>
      <c r="H9" s="393"/>
      <c r="I9" s="394"/>
    </row>
    <row r="10" spans="1:9" x14ac:dyDescent="0.25">
      <c r="A10" s="393"/>
      <c r="B10" s="393"/>
      <c r="C10" s="393"/>
      <c r="D10" s="393"/>
      <c r="E10" s="393"/>
      <c r="F10" s="393"/>
      <c r="G10" s="393"/>
      <c r="H10" s="393"/>
      <c r="I10" s="394"/>
    </row>
    <row r="11" spans="1:9" x14ac:dyDescent="0.25">
      <c r="A11" s="393" t="s">
        <v>564</v>
      </c>
      <c r="B11" s="393"/>
      <c r="C11" s="393"/>
      <c r="D11" s="393"/>
      <c r="E11" s="393"/>
      <c r="F11" s="393"/>
      <c r="G11" s="393"/>
      <c r="H11" s="393"/>
      <c r="I11" s="394"/>
    </row>
    <row r="12" spans="1:9" x14ac:dyDescent="0.25">
      <c r="A12" s="393" t="s">
        <v>565</v>
      </c>
      <c r="B12" s="393"/>
      <c r="C12" s="393"/>
      <c r="D12" s="393"/>
      <c r="E12" s="393"/>
      <c r="F12" s="393"/>
      <c r="G12" s="393"/>
      <c r="H12" s="393"/>
      <c r="I12" s="394"/>
    </row>
    <row r="13" spans="1:9" x14ac:dyDescent="0.25">
      <c r="A13" s="393" t="s">
        <v>566</v>
      </c>
      <c r="B13" s="393"/>
      <c r="C13" s="393"/>
      <c r="D13" s="393"/>
      <c r="E13" s="393"/>
      <c r="F13" s="393"/>
      <c r="G13" s="393"/>
      <c r="H13" s="393"/>
      <c r="I13" s="394"/>
    </row>
    <row r="14" spans="1:9" x14ac:dyDescent="0.25">
      <c r="A14" s="393"/>
      <c r="B14" s="393"/>
      <c r="C14" s="393"/>
      <c r="D14" s="393"/>
      <c r="E14" s="393"/>
      <c r="F14" s="393"/>
      <c r="G14" s="393"/>
      <c r="H14" s="393"/>
      <c r="I14" s="394"/>
    </row>
    <row r="15" spans="1:9" x14ac:dyDescent="0.25">
      <c r="A15" s="393" t="s">
        <v>567</v>
      </c>
      <c r="B15" s="393"/>
      <c r="C15" s="393"/>
      <c r="D15" s="393"/>
      <c r="E15" s="393"/>
      <c r="F15" s="393"/>
      <c r="G15" s="393"/>
      <c r="H15" s="393"/>
      <c r="I15" s="394"/>
    </row>
    <row r="16" spans="1:9" x14ac:dyDescent="0.25">
      <c r="A16" s="393"/>
      <c r="B16" s="393"/>
      <c r="C16" s="393"/>
      <c r="D16" s="393"/>
      <c r="E16" s="393"/>
      <c r="F16" s="393"/>
      <c r="G16" s="393"/>
      <c r="H16" s="393"/>
      <c r="I16" s="394"/>
    </row>
    <row r="17" spans="1:9" s="44" customFormat="1" ht="15" customHeight="1" x14ac:dyDescent="0.25">
      <c r="A17" s="489" t="s">
        <v>568</v>
      </c>
      <c r="B17" s="489"/>
      <c r="C17" s="489" t="s">
        <v>569</v>
      </c>
      <c r="D17" s="489"/>
      <c r="E17" s="489"/>
      <c r="F17" s="395">
        <f>G17-1</f>
        <v>2020</v>
      </c>
      <c r="G17" s="396">
        <f>H2</f>
        <v>2021</v>
      </c>
      <c r="I17" s="397"/>
    </row>
    <row r="18" spans="1:9" s="44" customFormat="1" ht="15" customHeight="1" x14ac:dyDescent="0.25">
      <c r="A18" s="398"/>
      <c r="B18" s="399"/>
      <c r="C18" s="398"/>
      <c r="D18" s="400"/>
      <c r="E18" s="399"/>
      <c r="F18" s="401"/>
      <c r="G18" s="401"/>
      <c r="I18" s="397"/>
    </row>
    <row r="19" spans="1:9" s="44" customFormat="1" ht="15" customHeight="1" x14ac:dyDescent="0.25">
      <c r="A19" s="402"/>
      <c r="B19" s="403"/>
      <c r="C19" s="402"/>
      <c r="D19" s="404"/>
      <c r="E19" s="403"/>
      <c r="F19" s="405"/>
      <c r="G19" s="405"/>
      <c r="I19" s="397"/>
    </row>
    <row r="20" spans="1:9" s="44" customFormat="1" ht="15" customHeight="1" x14ac:dyDescent="0.25">
      <c r="A20" s="402"/>
      <c r="B20" s="403"/>
      <c r="C20" s="402"/>
      <c r="D20" s="404"/>
      <c r="E20" s="403"/>
      <c r="F20" s="405"/>
      <c r="G20" s="405"/>
      <c r="I20" s="397"/>
    </row>
    <row r="21" spans="1:9" s="44" customFormat="1" ht="15" customHeight="1" x14ac:dyDescent="0.25">
      <c r="A21" s="402"/>
      <c r="B21" s="403"/>
      <c r="C21" s="402"/>
      <c r="D21" s="404"/>
      <c r="E21" s="403"/>
      <c r="F21" s="405"/>
      <c r="G21" s="405"/>
      <c r="I21" s="397"/>
    </row>
    <row r="22" spans="1:9" s="44" customFormat="1" ht="15" customHeight="1" x14ac:dyDescent="0.25">
      <c r="A22" s="402"/>
      <c r="B22" s="403"/>
      <c r="C22" s="402"/>
      <c r="D22" s="404"/>
      <c r="E22" s="403"/>
      <c r="F22" s="405"/>
      <c r="G22" s="405"/>
      <c r="I22" s="397"/>
    </row>
    <row r="23" spans="1:9" s="44" customFormat="1" ht="15" customHeight="1" x14ac:dyDescent="0.25">
      <c r="A23" s="402"/>
      <c r="B23" s="403"/>
      <c r="C23" s="402"/>
      <c r="D23" s="404"/>
      <c r="E23" s="403"/>
      <c r="F23" s="405"/>
      <c r="G23" s="405"/>
      <c r="I23" s="397"/>
    </row>
    <row r="24" spans="1:9" s="44" customFormat="1" ht="15" customHeight="1" x14ac:dyDescent="0.25">
      <c r="A24" s="406"/>
      <c r="B24" s="407"/>
      <c r="C24" s="406"/>
      <c r="D24" s="408"/>
      <c r="E24" s="407"/>
      <c r="F24" s="409"/>
      <c r="G24" s="409"/>
      <c r="I24" s="397"/>
    </row>
    <row r="25" spans="1:9" x14ac:dyDescent="0.25">
      <c r="A25" s="410"/>
      <c r="B25" s="410"/>
      <c r="C25" s="410"/>
      <c r="D25" s="410"/>
      <c r="E25" s="410"/>
      <c r="F25" s="410"/>
      <c r="G25" s="410"/>
      <c r="I25" s="394"/>
    </row>
    <row r="26" spans="1:9" x14ac:dyDescent="0.25">
      <c r="A26" s="393"/>
      <c r="B26" s="393"/>
      <c r="C26" s="393"/>
      <c r="D26" s="393"/>
      <c r="E26" s="393"/>
      <c r="F26" s="393"/>
      <c r="G26" s="393"/>
      <c r="I26" s="394"/>
    </row>
    <row r="27" spans="1:9" x14ac:dyDescent="0.25">
      <c r="A27" s="393" t="s">
        <v>570</v>
      </c>
      <c r="B27" s="393"/>
      <c r="C27" s="393"/>
      <c r="D27" s="393"/>
      <c r="E27" s="393"/>
      <c r="F27" s="393"/>
      <c r="G27" s="393"/>
      <c r="I27" s="394"/>
    </row>
    <row r="28" spans="1:9" x14ac:dyDescent="0.25">
      <c r="A28" s="393"/>
      <c r="B28" s="393"/>
      <c r="C28" s="393"/>
      <c r="D28" s="393"/>
      <c r="E28" s="393"/>
      <c r="F28" s="393"/>
      <c r="G28" s="393"/>
      <c r="I28" s="394"/>
    </row>
    <row r="29" spans="1:9" s="44" customFormat="1" ht="15" customHeight="1" x14ac:dyDescent="0.25">
      <c r="A29" s="489" t="s">
        <v>571</v>
      </c>
      <c r="B29" s="489"/>
      <c r="C29" s="489" t="s">
        <v>569</v>
      </c>
      <c r="D29" s="489"/>
      <c r="E29" s="489"/>
      <c r="F29" s="396">
        <f>G29-1</f>
        <v>2020</v>
      </c>
      <c r="G29" s="396">
        <f>H2</f>
        <v>2021</v>
      </c>
      <c r="I29" s="397"/>
    </row>
    <row r="30" spans="1:9" s="44" customFormat="1" ht="15" customHeight="1" x14ac:dyDescent="0.25">
      <c r="A30" s="398"/>
      <c r="B30" s="399"/>
      <c r="C30" s="398"/>
      <c r="D30" s="400"/>
      <c r="E30" s="399"/>
      <c r="F30" s="401"/>
      <c r="G30" s="401"/>
      <c r="I30" s="397"/>
    </row>
    <row r="31" spans="1:9" s="44" customFormat="1" ht="15" customHeight="1" x14ac:dyDescent="0.25">
      <c r="A31" s="402"/>
      <c r="B31" s="403"/>
      <c r="C31" s="402"/>
      <c r="D31" s="404"/>
      <c r="E31" s="403"/>
      <c r="F31" s="405"/>
      <c r="G31" s="405"/>
      <c r="I31" s="397"/>
    </row>
    <row r="32" spans="1:9" s="44" customFormat="1" ht="15" customHeight="1" x14ac:dyDescent="0.25">
      <c r="A32" s="402"/>
      <c r="B32" s="403"/>
      <c r="C32" s="402"/>
      <c r="D32" s="404"/>
      <c r="E32" s="403"/>
      <c r="F32" s="405"/>
      <c r="G32" s="405"/>
      <c r="I32" s="397"/>
    </row>
    <row r="33" spans="1:9" s="44" customFormat="1" ht="15" customHeight="1" x14ac:dyDescent="0.25">
      <c r="A33" s="402"/>
      <c r="B33" s="403"/>
      <c r="C33" s="402"/>
      <c r="D33" s="404"/>
      <c r="E33" s="403"/>
      <c r="F33" s="405"/>
      <c r="G33" s="405"/>
      <c r="I33" s="397"/>
    </row>
    <row r="34" spans="1:9" s="44" customFormat="1" ht="15" customHeight="1" x14ac:dyDescent="0.25">
      <c r="A34" s="402"/>
      <c r="B34" s="403"/>
      <c r="C34" s="402"/>
      <c r="D34" s="404"/>
      <c r="E34" s="403"/>
      <c r="F34" s="405"/>
      <c r="G34" s="405"/>
      <c r="I34" s="397"/>
    </row>
    <row r="35" spans="1:9" s="44" customFormat="1" ht="15" customHeight="1" x14ac:dyDescent="0.25">
      <c r="A35" s="402"/>
      <c r="B35" s="403"/>
      <c r="C35" s="402"/>
      <c r="D35" s="404"/>
      <c r="E35" s="403"/>
      <c r="F35" s="405"/>
      <c r="G35" s="405"/>
      <c r="I35" s="397"/>
    </row>
    <row r="36" spans="1:9" s="44" customFormat="1" ht="15" customHeight="1" x14ac:dyDescent="0.25">
      <c r="A36" s="406"/>
      <c r="B36" s="407"/>
      <c r="C36" s="406"/>
      <c r="D36" s="408"/>
      <c r="E36" s="407"/>
      <c r="F36" s="409"/>
      <c r="G36" s="409"/>
      <c r="I36" s="397"/>
    </row>
    <row r="37" spans="1:9" x14ac:dyDescent="0.25">
      <c r="A37" s="393"/>
      <c r="B37" s="393"/>
      <c r="C37" s="393"/>
      <c r="D37" s="393"/>
      <c r="E37" s="393"/>
      <c r="F37" s="393"/>
      <c r="G37" s="393"/>
      <c r="I37" s="394"/>
    </row>
    <row r="38" spans="1:9" x14ac:dyDescent="0.25">
      <c r="A38" s="393"/>
      <c r="B38" s="393"/>
      <c r="C38" s="393"/>
      <c r="D38" s="393"/>
      <c r="E38" s="393"/>
      <c r="F38" s="393"/>
      <c r="G38" s="393"/>
      <c r="I38" s="394"/>
    </row>
    <row r="39" spans="1:9" x14ac:dyDescent="0.25">
      <c r="A39" s="393" t="s">
        <v>572</v>
      </c>
      <c r="B39" s="393"/>
      <c r="C39" s="393"/>
      <c r="D39" s="393"/>
      <c r="E39" s="393"/>
      <c r="F39" s="393"/>
      <c r="G39" s="393"/>
      <c r="I39" s="394"/>
    </row>
    <row r="40" spans="1:9" x14ac:dyDescent="0.25">
      <c r="A40" s="393"/>
      <c r="B40" s="393"/>
      <c r="C40" s="393"/>
      <c r="D40" s="393"/>
      <c r="E40" s="393"/>
      <c r="F40" s="393"/>
      <c r="G40" s="393"/>
      <c r="I40" s="394"/>
    </row>
    <row r="41" spans="1:9" s="44" customFormat="1" ht="15" customHeight="1" x14ac:dyDescent="0.25">
      <c r="A41" s="489" t="s">
        <v>573</v>
      </c>
      <c r="B41" s="489"/>
      <c r="C41" s="489" t="s">
        <v>574</v>
      </c>
      <c r="D41" s="489"/>
      <c r="E41" s="489"/>
      <c r="F41" s="396">
        <f>G41-1</f>
        <v>2020</v>
      </c>
      <c r="G41" s="396">
        <f>H2</f>
        <v>2021</v>
      </c>
      <c r="I41" s="397"/>
    </row>
    <row r="42" spans="1:9" s="44" customFormat="1" ht="15" customHeight="1" x14ac:dyDescent="0.25">
      <c r="A42" s="398"/>
      <c r="B42" s="399"/>
      <c r="C42" s="398"/>
      <c r="D42" s="400"/>
      <c r="E42" s="399"/>
      <c r="F42" s="401"/>
      <c r="G42" s="401"/>
      <c r="I42" s="397"/>
    </row>
    <row r="43" spans="1:9" s="44" customFormat="1" ht="15" customHeight="1" x14ac:dyDescent="0.25">
      <c r="A43" s="402"/>
      <c r="B43" s="403"/>
      <c r="C43" s="402"/>
      <c r="D43" s="404"/>
      <c r="E43" s="403"/>
      <c r="F43" s="405"/>
      <c r="G43" s="405"/>
      <c r="I43" s="397"/>
    </row>
    <row r="44" spans="1:9" s="44" customFormat="1" ht="15" customHeight="1" x14ac:dyDescent="0.25">
      <c r="A44" s="402"/>
      <c r="B44" s="403"/>
      <c r="C44" s="402"/>
      <c r="D44" s="404"/>
      <c r="E44" s="403"/>
      <c r="F44" s="405"/>
      <c r="G44" s="405"/>
      <c r="I44" s="397"/>
    </row>
    <row r="45" spans="1:9" s="44" customFormat="1" ht="15" customHeight="1" x14ac:dyDescent="0.25">
      <c r="A45" s="402"/>
      <c r="B45" s="403"/>
      <c r="C45" s="402"/>
      <c r="D45" s="404"/>
      <c r="E45" s="403"/>
      <c r="F45" s="405"/>
      <c r="G45" s="405"/>
      <c r="I45" s="397"/>
    </row>
    <row r="46" spans="1:9" s="44" customFormat="1" ht="15" customHeight="1" x14ac:dyDescent="0.25">
      <c r="A46" s="406"/>
      <c r="B46" s="407"/>
      <c r="C46" s="406"/>
      <c r="D46" s="408"/>
      <c r="E46" s="407"/>
      <c r="F46" s="409"/>
      <c r="G46" s="409"/>
      <c r="I46" s="397"/>
    </row>
    <row r="47" spans="1:9" x14ac:dyDescent="0.25">
      <c r="A47" s="410"/>
      <c r="B47" s="410"/>
      <c r="C47" s="410"/>
      <c r="D47" s="410"/>
      <c r="E47" s="410"/>
      <c r="F47" s="410"/>
      <c r="G47" s="393"/>
      <c r="I47" s="394"/>
    </row>
    <row r="48" spans="1:9" x14ac:dyDescent="0.25">
      <c r="A48" s="393"/>
      <c r="B48" s="393"/>
      <c r="C48" s="393"/>
      <c r="D48" s="393"/>
      <c r="E48" s="393"/>
      <c r="F48" s="393"/>
      <c r="G48" s="393"/>
      <c r="I48" s="394"/>
    </row>
    <row r="49" spans="1:9" x14ac:dyDescent="0.25">
      <c r="A49" s="393" t="s">
        <v>575</v>
      </c>
      <c r="B49" s="393"/>
      <c r="C49" s="393"/>
      <c r="D49" s="393"/>
      <c r="E49" s="393"/>
      <c r="F49" s="393"/>
      <c r="G49" s="393"/>
      <c r="I49" s="394"/>
    </row>
    <row r="50" spans="1:9" x14ac:dyDescent="0.25">
      <c r="A50" s="393"/>
      <c r="B50" s="393"/>
      <c r="C50" s="393"/>
      <c r="D50" s="393"/>
      <c r="E50" s="393"/>
      <c r="F50" s="393"/>
      <c r="G50" s="393"/>
      <c r="I50" s="394"/>
    </row>
    <row r="51" spans="1:9" s="44" customFormat="1" ht="15" customHeight="1" x14ac:dyDescent="0.25">
      <c r="A51" s="489" t="s">
        <v>576</v>
      </c>
      <c r="B51" s="489"/>
      <c r="C51" s="489" t="s">
        <v>577</v>
      </c>
      <c r="D51" s="489"/>
      <c r="E51" s="489"/>
      <c r="F51" s="396">
        <f>G51-1</f>
        <v>2020</v>
      </c>
      <c r="G51" s="396">
        <f>H2</f>
        <v>2021</v>
      </c>
      <c r="I51" s="397"/>
    </row>
    <row r="52" spans="1:9" s="44" customFormat="1" ht="15" customHeight="1" x14ac:dyDescent="0.25">
      <c r="A52" s="398"/>
      <c r="B52" s="399"/>
      <c r="C52" s="398"/>
      <c r="D52" s="400"/>
      <c r="E52" s="399"/>
      <c r="F52" s="401"/>
      <c r="G52" s="401"/>
      <c r="I52" s="397"/>
    </row>
    <row r="53" spans="1:9" s="44" customFormat="1" ht="15" customHeight="1" x14ac:dyDescent="0.25">
      <c r="A53" s="402"/>
      <c r="B53" s="403"/>
      <c r="C53" s="402"/>
      <c r="D53" s="404"/>
      <c r="E53" s="403"/>
      <c r="F53" s="405"/>
      <c r="G53" s="405"/>
      <c r="I53" s="397"/>
    </row>
    <row r="54" spans="1:9" s="44" customFormat="1" ht="15" customHeight="1" x14ac:dyDescent="0.25">
      <c r="A54" s="402"/>
      <c r="B54" s="403"/>
      <c r="C54" s="402"/>
      <c r="D54" s="404"/>
      <c r="E54" s="403"/>
      <c r="F54" s="405"/>
      <c r="G54" s="405"/>
      <c r="I54" s="397"/>
    </row>
    <row r="55" spans="1:9" s="44" customFormat="1" ht="15" customHeight="1" x14ac:dyDescent="0.25">
      <c r="A55" s="402"/>
      <c r="B55" s="403"/>
      <c r="C55" s="402"/>
      <c r="D55" s="404"/>
      <c r="E55" s="403"/>
      <c r="F55" s="405"/>
      <c r="G55" s="405"/>
      <c r="I55" s="397"/>
    </row>
    <row r="56" spans="1:9" s="44" customFormat="1" ht="15" customHeight="1" x14ac:dyDescent="0.25">
      <c r="A56" s="402"/>
      <c r="B56" s="403"/>
      <c r="C56" s="402"/>
      <c r="D56" s="404"/>
      <c r="E56" s="403"/>
      <c r="F56" s="405"/>
      <c r="G56" s="405"/>
      <c r="I56" s="397"/>
    </row>
    <row r="57" spans="1:9" s="44" customFormat="1" ht="15" customHeight="1" x14ac:dyDescent="0.25">
      <c r="A57" s="406"/>
      <c r="B57" s="407"/>
      <c r="C57" s="406"/>
      <c r="D57" s="408"/>
      <c r="E57" s="407"/>
      <c r="F57" s="409"/>
      <c r="G57" s="409"/>
      <c r="I57" s="397"/>
    </row>
    <row r="58" spans="1:9" x14ac:dyDescent="0.25">
      <c r="A58" s="393"/>
      <c r="B58" s="393"/>
      <c r="C58" s="393"/>
      <c r="D58" s="393"/>
      <c r="E58" s="393"/>
      <c r="F58" s="393"/>
      <c r="G58" s="393"/>
      <c r="H58" s="393"/>
      <c r="I58" s="394"/>
    </row>
    <row r="59" spans="1:9" x14ac:dyDescent="0.25">
      <c r="A59" s="393"/>
      <c r="B59" s="393"/>
      <c r="C59" s="393"/>
      <c r="D59" s="393"/>
      <c r="E59" s="393"/>
      <c r="F59" s="393"/>
      <c r="G59" s="393"/>
      <c r="H59" s="393"/>
      <c r="I59" s="394"/>
    </row>
  </sheetData>
  <mergeCells count="8">
    <mergeCell ref="A51:B51"/>
    <mergeCell ref="C51:E51"/>
    <mergeCell ref="A17:B17"/>
    <mergeCell ref="C17:E17"/>
    <mergeCell ref="A29:B29"/>
    <mergeCell ref="C29:E29"/>
    <mergeCell ref="A41:B41"/>
    <mergeCell ref="C41:E41"/>
  </mergeCells>
  <pageMargins left="0.35416666666666702" right="0.35416666666666702" top="0.39374999999999999" bottom="0.51180555555555496" header="0.51180555555555496" footer="0.51180555555555496"/>
  <pageSetup paperSize="9" firstPageNumber="0" fitToHeight="0" orientation="landscape" horizontalDpi="300" verticalDpi="300"/>
  <headerFooter>
    <oddFooter>&amp;RPage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5</vt:i4>
      </vt:variant>
    </vt:vector>
  </HeadingPairs>
  <TitlesOfParts>
    <vt:vector size="27" baseType="lpstr">
      <vt:lpstr>Macro-commandes</vt:lpstr>
      <vt:lpstr>Coordonnées</vt:lpstr>
      <vt:lpstr>Table des matières</vt:lpstr>
      <vt:lpstr>Carte Identité</vt:lpstr>
      <vt:lpstr>Résultat Budgétaire</vt:lpstr>
      <vt:lpstr>Taux de réalisation du budget</vt:lpstr>
      <vt:lpstr>Recettes budgétaires ordinaires</vt:lpstr>
      <vt:lpstr>Dépenses budgétaires ordinaires</vt:lpstr>
      <vt:lpstr>dépenses de personnel</vt:lpstr>
      <vt:lpstr>compte de résultats</vt:lpstr>
      <vt:lpstr>créances</vt:lpstr>
      <vt:lpstr>Investissements extraordinaires</vt:lpstr>
      <vt:lpstr>Dette</vt:lpstr>
      <vt:lpstr>Réserves et provisions</vt:lpstr>
      <vt:lpstr>Trésorerie</vt:lpstr>
      <vt:lpstr>Trésorerie 2</vt:lpstr>
      <vt:lpstr>Actifs immobilisés</vt:lpstr>
      <vt:lpstr>Tiers subsidiés</vt:lpstr>
      <vt:lpstr>Principaux fournisseurs</vt:lpstr>
      <vt:lpstr>ratios</vt:lpstr>
      <vt:lpstr>Commentaires</vt:lpstr>
      <vt:lpstr>hors bilan</vt:lpstr>
      <vt:lpstr>'Carte Identité'!Print_Area</vt:lpstr>
      <vt:lpstr>'dépenses de personnel'!Print_Area</vt:lpstr>
      <vt:lpstr>'hors bilan'!Print_Area</vt:lpstr>
      <vt:lpstr>'Recettes budgétaires ordinaires'!Print_Area</vt:lpstr>
      <vt:lpstr>'Résultat Budgétaire'!Print_Area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BROGNON Philippe</dc:creator>
  <dc:description/>
  <cp:lastModifiedBy>Daniele Mathieu</cp:lastModifiedBy>
  <cp:revision>1</cp:revision>
  <cp:lastPrinted>2019-04-29T10:23:00Z</cp:lastPrinted>
  <dcterms:created xsi:type="dcterms:W3CDTF">2006-02-10T11:03:57Z</dcterms:created>
  <dcterms:modified xsi:type="dcterms:W3CDTF">2022-03-31T06:49:18Z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2a09c5-6e26-4737-a926-47ef1ab198ae_Enabled">
    <vt:lpwstr>true</vt:lpwstr>
  </property>
  <property fmtid="{D5CDD505-2E9C-101B-9397-08002B2CF9AE}" pid="3" name="MSIP_Label_e72a09c5-6e26-4737-a926-47ef1ab198ae_SetDate">
    <vt:lpwstr>2021-06-21T17:19:05Z</vt:lpwstr>
  </property>
  <property fmtid="{D5CDD505-2E9C-101B-9397-08002B2CF9AE}" pid="4" name="MSIP_Label_e72a09c5-6e26-4737-a926-47ef1ab198ae_Method">
    <vt:lpwstr>Standard</vt:lpwstr>
  </property>
  <property fmtid="{D5CDD505-2E9C-101B-9397-08002B2CF9AE}" pid="5" name="MSIP_Label_e72a09c5-6e26-4737-a926-47ef1ab198ae_Name">
    <vt:lpwstr>e72a09c5-6e26-4737-a926-47ef1ab198ae</vt:lpwstr>
  </property>
  <property fmtid="{D5CDD505-2E9C-101B-9397-08002B2CF9AE}" pid="6" name="MSIP_Label_e72a09c5-6e26-4737-a926-47ef1ab198ae_SiteId">
    <vt:lpwstr>1f816a84-7aa6-4a56-b22a-7b3452fa8681</vt:lpwstr>
  </property>
  <property fmtid="{D5CDD505-2E9C-101B-9397-08002B2CF9AE}" pid="7" name="MSIP_Label_e72a09c5-6e26-4737-a926-47ef1ab198ae_ActionId">
    <vt:lpwstr>da0c306b-02b6-44b6-8c84-6e72bd349483</vt:lpwstr>
  </property>
  <property fmtid="{D5CDD505-2E9C-101B-9397-08002B2CF9AE}" pid="8" name="MSIP_Label_e72a09c5-6e26-4737-a926-47ef1ab198ae_ContentBits">
    <vt:lpwstr>8</vt:lpwstr>
  </property>
</Properties>
</file>